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lyh\Downloads\"/>
    </mc:Choice>
  </mc:AlternateContent>
  <bookViews>
    <workbookView xWindow="0" yWindow="0" windowWidth="19200" windowHeight="6180"/>
  </bookViews>
  <sheets>
    <sheet name="f1-F1" sheetId="53" r:id="rId1"/>
  </sheets>
  <definedNames>
    <definedName name="solver_adj" localSheetId="0" hidden="1">'f1-F1'!$B$2:$B$3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'f1-F1'!$G$2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53" l="1"/>
  <c r="G6" i="53" s="1"/>
  <c r="H60" i="53"/>
  <c r="G60" i="53"/>
  <c r="F60" i="53"/>
  <c r="E60" i="53"/>
  <c r="D60" i="53"/>
  <c r="H59" i="53"/>
  <c r="G59" i="53"/>
  <c r="F59" i="53"/>
  <c r="E59" i="53"/>
  <c r="D59" i="53"/>
  <c r="H58" i="53"/>
  <c r="G58" i="53"/>
  <c r="F58" i="53"/>
  <c r="E58" i="53"/>
  <c r="D58" i="53"/>
  <c r="H57" i="53"/>
  <c r="G57" i="53"/>
  <c r="F57" i="53"/>
  <c r="E57" i="53"/>
  <c r="D57" i="53"/>
  <c r="H56" i="53"/>
  <c r="G56" i="53"/>
  <c r="F56" i="53"/>
  <c r="E56" i="53"/>
  <c r="D56" i="53"/>
  <c r="H55" i="53"/>
  <c r="G55" i="53"/>
  <c r="F55" i="53"/>
  <c r="E55" i="53"/>
  <c r="D55" i="53"/>
  <c r="H54" i="53"/>
  <c r="G54" i="53"/>
  <c r="F54" i="53"/>
  <c r="E54" i="53"/>
  <c r="D54" i="53"/>
  <c r="H53" i="53"/>
  <c r="G53" i="53"/>
  <c r="F53" i="53"/>
  <c r="E53" i="53"/>
  <c r="D53" i="53"/>
  <c r="H52" i="53"/>
  <c r="G52" i="53"/>
  <c r="F52" i="53"/>
  <c r="E52" i="53"/>
  <c r="D52" i="53"/>
  <c r="H51" i="53"/>
  <c r="G51" i="53"/>
  <c r="F51" i="53"/>
  <c r="E51" i="53"/>
  <c r="D51" i="53"/>
  <c r="H50" i="53"/>
  <c r="G50" i="53"/>
  <c r="F50" i="53"/>
  <c r="E50" i="53"/>
  <c r="D50" i="53"/>
  <c r="H49" i="53"/>
  <c r="G49" i="53"/>
  <c r="F49" i="53"/>
  <c r="E49" i="53"/>
  <c r="D49" i="53"/>
  <c r="H48" i="53"/>
  <c r="G48" i="53"/>
  <c r="F48" i="53"/>
  <c r="E48" i="53"/>
  <c r="D48" i="53"/>
  <c r="H47" i="53"/>
  <c r="G47" i="53"/>
  <c r="F47" i="53"/>
  <c r="E47" i="53"/>
  <c r="D47" i="53"/>
  <c r="H46" i="53"/>
  <c r="G46" i="53"/>
  <c r="F46" i="53"/>
  <c r="E46" i="53"/>
  <c r="D46" i="53"/>
  <c r="H45" i="53"/>
  <c r="G45" i="53"/>
  <c r="F45" i="53"/>
  <c r="E45" i="53"/>
  <c r="D45" i="53"/>
  <c r="H44" i="53"/>
  <c r="G44" i="53"/>
  <c r="F44" i="53"/>
  <c r="E44" i="53"/>
  <c r="D44" i="53"/>
  <c r="H43" i="53"/>
  <c r="G43" i="53"/>
  <c r="F43" i="53"/>
  <c r="E43" i="53"/>
  <c r="D43" i="53"/>
  <c r="H42" i="53"/>
  <c r="G42" i="53"/>
  <c r="F42" i="53"/>
  <c r="E42" i="53"/>
  <c r="D42" i="53"/>
  <c r="H41" i="53"/>
  <c r="G41" i="53"/>
  <c r="F41" i="53"/>
  <c r="E41" i="53"/>
  <c r="D41" i="53"/>
  <c r="H40" i="53"/>
  <c r="G40" i="53"/>
  <c r="F40" i="53"/>
  <c r="E40" i="53"/>
  <c r="D40" i="53"/>
  <c r="H39" i="53"/>
  <c r="G39" i="53"/>
  <c r="F39" i="53"/>
  <c r="E39" i="53"/>
  <c r="D39" i="53"/>
  <c r="H38" i="53"/>
  <c r="G38" i="53"/>
  <c r="F38" i="53"/>
  <c r="E38" i="53"/>
  <c r="D38" i="53"/>
  <c r="H37" i="53"/>
  <c r="G37" i="53"/>
  <c r="F37" i="53"/>
  <c r="E37" i="53"/>
  <c r="D37" i="53"/>
  <c r="H36" i="53"/>
  <c r="G36" i="53"/>
  <c r="F36" i="53"/>
  <c r="E36" i="53"/>
  <c r="D36" i="53"/>
  <c r="H35" i="53"/>
  <c r="G35" i="53"/>
  <c r="F35" i="53"/>
  <c r="E35" i="53"/>
  <c r="D35" i="53"/>
  <c r="H34" i="53"/>
  <c r="G34" i="53"/>
  <c r="F34" i="53"/>
  <c r="E34" i="53"/>
  <c r="D34" i="53"/>
  <c r="H33" i="53"/>
  <c r="G33" i="53"/>
  <c r="F33" i="53"/>
  <c r="E33" i="53"/>
  <c r="D33" i="53"/>
  <c r="H32" i="53"/>
  <c r="G32" i="53"/>
  <c r="F32" i="53"/>
  <c r="E32" i="53"/>
  <c r="D32" i="53"/>
  <c r="H31" i="53"/>
  <c r="G31" i="53"/>
  <c r="F31" i="53"/>
  <c r="E31" i="53"/>
  <c r="D31" i="53"/>
  <c r="H30" i="53"/>
  <c r="G30" i="53"/>
  <c r="F30" i="53"/>
  <c r="E30" i="53"/>
  <c r="D30" i="53"/>
  <c r="H29" i="53"/>
  <c r="G29" i="53"/>
  <c r="F29" i="53"/>
  <c r="E29" i="53"/>
  <c r="D29" i="53"/>
  <c r="H28" i="53"/>
  <c r="G28" i="53"/>
  <c r="F28" i="53"/>
  <c r="E28" i="53"/>
  <c r="D28" i="53"/>
  <c r="G27" i="53"/>
  <c r="E27" i="53"/>
  <c r="F27" i="53" s="1"/>
  <c r="D27" i="53"/>
  <c r="D26" i="53"/>
  <c r="D25" i="53"/>
  <c r="D24" i="53"/>
  <c r="D23" i="53"/>
  <c r="D22" i="53"/>
  <c r="D21" i="53"/>
  <c r="D20" i="53"/>
  <c r="D19" i="53"/>
  <c r="D18" i="53"/>
  <c r="D17" i="53"/>
  <c r="G16" i="53"/>
  <c r="D16" i="53"/>
  <c r="D15" i="53"/>
  <c r="D14" i="53"/>
  <c r="D13" i="53"/>
  <c r="D12" i="53"/>
  <c r="D11" i="53"/>
  <c r="G10" i="53"/>
  <c r="D10" i="53"/>
  <c r="C60" i="53"/>
  <c r="C59" i="53"/>
  <c r="C58" i="53"/>
  <c r="C57" i="53"/>
  <c r="C56" i="53"/>
  <c r="C55" i="53"/>
  <c r="C54" i="53"/>
  <c r="C53" i="53"/>
  <c r="C52" i="53"/>
  <c r="C51" i="53"/>
  <c r="C50" i="53"/>
  <c r="C49" i="53"/>
  <c r="C48" i="53"/>
  <c r="C47" i="53"/>
  <c r="C46" i="53"/>
  <c r="C45" i="53"/>
  <c r="C44" i="53"/>
  <c r="C43" i="53"/>
  <c r="C42" i="53"/>
  <c r="C41" i="53"/>
  <c r="C40" i="53"/>
  <c r="C39" i="53"/>
  <c r="C38" i="53"/>
  <c r="C37" i="53"/>
  <c r="C36" i="53"/>
  <c r="C35" i="53"/>
  <c r="C34" i="53"/>
  <c r="C33" i="53"/>
  <c r="C32" i="53"/>
  <c r="C31" i="53"/>
  <c r="C30" i="53"/>
  <c r="C29" i="53"/>
  <c r="C28" i="53"/>
  <c r="C27" i="53"/>
  <c r="H27" i="53" s="1"/>
  <c r="C26" i="53"/>
  <c r="H26" i="53" s="1"/>
  <c r="C25" i="53"/>
  <c r="H25" i="53" s="1"/>
  <c r="C24" i="53"/>
  <c r="H24" i="53" s="1"/>
  <c r="C23" i="53"/>
  <c r="H23" i="53" s="1"/>
  <c r="C22" i="53"/>
  <c r="G22" i="53" s="1"/>
  <c r="C21" i="53"/>
  <c r="H21" i="53" s="1"/>
  <c r="C20" i="53"/>
  <c r="H20" i="53" s="1"/>
  <c r="C19" i="53"/>
  <c r="H19" i="53" s="1"/>
  <c r="C18" i="53"/>
  <c r="H18" i="53" s="1"/>
  <c r="C17" i="53"/>
  <c r="H17" i="53" s="1"/>
  <c r="C16" i="53"/>
  <c r="H16" i="53" s="1"/>
  <c r="C15" i="53"/>
  <c r="H15" i="53" s="1"/>
  <c r="C14" i="53"/>
  <c r="E14" i="53" s="1"/>
  <c r="F14" i="53" s="1"/>
  <c r="C13" i="53"/>
  <c r="G13" i="53" s="1"/>
  <c r="C12" i="53"/>
  <c r="H12" i="53" s="1"/>
  <c r="C11" i="53"/>
  <c r="H11" i="53" s="1"/>
  <c r="C10" i="53"/>
  <c r="H10" i="53" s="1"/>
  <c r="E18" i="53" l="1"/>
  <c r="F18" i="53" s="1"/>
  <c r="H13" i="53"/>
  <c r="G18" i="53"/>
  <c r="E25" i="53"/>
  <c r="F25" i="53" s="1"/>
  <c r="G25" i="53"/>
  <c r="E26" i="53"/>
  <c r="F26" i="53" s="1"/>
  <c r="E13" i="53"/>
  <c r="F13" i="53" s="1"/>
  <c r="G20" i="53"/>
  <c r="E10" i="53"/>
  <c r="F10" i="53" s="1"/>
  <c r="E24" i="53"/>
  <c r="F24" i="53" s="1"/>
  <c r="G26" i="53"/>
  <c r="E12" i="53"/>
  <c r="F12" i="53" s="1"/>
  <c r="G24" i="53"/>
  <c r="G12" i="53"/>
  <c r="E16" i="53"/>
  <c r="F16" i="53" s="1"/>
  <c r="E20" i="53"/>
  <c r="F20" i="53" s="1"/>
  <c r="H14" i="53"/>
  <c r="H22" i="53"/>
  <c r="G14" i="53"/>
  <c r="E11" i="53"/>
  <c r="F11" i="53" s="1"/>
  <c r="E15" i="53"/>
  <c r="F15" i="53" s="1"/>
  <c r="E17" i="53"/>
  <c r="F17" i="53" s="1"/>
  <c r="E19" i="53"/>
  <c r="F19" i="53" s="1"/>
  <c r="E21" i="53"/>
  <c r="F21" i="53" s="1"/>
  <c r="E23" i="53"/>
  <c r="F23" i="53" s="1"/>
  <c r="E22" i="53"/>
  <c r="F22" i="53" s="1"/>
  <c r="G11" i="53"/>
  <c r="G15" i="53"/>
  <c r="G17" i="53"/>
  <c r="G19" i="53"/>
  <c r="G21" i="53"/>
  <c r="G23" i="53"/>
  <c r="P109" i="53"/>
  <c r="S109" i="53" s="1"/>
  <c r="P108" i="53"/>
  <c r="S108" i="53" s="1"/>
  <c r="P107" i="53"/>
  <c r="Q107" i="53" s="1"/>
  <c r="P106" i="53"/>
  <c r="S106" i="53" s="1"/>
  <c r="P105" i="53"/>
  <c r="S105" i="53" s="1"/>
  <c r="P104" i="53"/>
  <c r="S104" i="53" s="1"/>
  <c r="P103" i="53"/>
  <c r="Q103" i="53" s="1"/>
  <c r="P102" i="53"/>
  <c r="S102" i="53" s="1"/>
  <c r="P101" i="53"/>
  <c r="S101" i="53" s="1"/>
  <c r="P100" i="53"/>
  <c r="S100" i="53" s="1"/>
  <c r="P99" i="53"/>
  <c r="Q99" i="53" s="1"/>
  <c r="P98" i="53"/>
  <c r="S98" i="53" s="1"/>
  <c r="P97" i="53"/>
  <c r="S97" i="53" s="1"/>
  <c r="P96" i="53"/>
  <c r="S96" i="53" s="1"/>
  <c r="P95" i="53"/>
  <c r="Q95" i="53" s="1"/>
  <c r="P94" i="53"/>
  <c r="S94" i="53" s="1"/>
  <c r="P93" i="53"/>
  <c r="S93" i="53" s="1"/>
  <c r="P92" i="53"/>
  <c r="S92" i="53" s="1"/>
  <c r="P91" i="53"/>
  <c r="Q91" i="53" s="1"/>
  <c r="P90" i="53"/>
  <c r="S90" i="53" s="1"/>
  <c r="P89" i="53"/>
  <c r="S89" i="53" s="1"/>
  <c r="P88" i="53"/>
  <c r="S88" i="53" s="1"/>
  <c r="P87" i="53"/>
  <c r="Q87" i="53" s="1"/>
  <c r="P86" i="53"/>
  <c r="S86" i="53" s="1"/>
  <c r="P85" i="53"/>
  <c r="S85" i="53" s="1"/>
  <c r="P84" i="53"/>
  <c r="S84" i="53" s="1"/>
  <c r="P83" i="53"/>
  <c r="Q83" i="53" s="1"/>
  <c r="P82" i="53"/>
  <c r="S82" i="53" s="1"/>
  <c r="P81" i="53"/>
  <c r="S81" i="53" s="1"/>
  <c r="P80" i="53"/>
  <c r="S80" i="53" s="1"/>
  <c r="P79" i="53"/>
  <c r="Q79" i="53" s="1"/>
  <c r="P78" i="53"/>
  <c r="S78" i="53" s="1"/>
  <c r="P77" i="53"/>
  <c r="S77" i="53" s="1"/>
  <c r="P76" i="53"/>
  <c r="S76" i="53" s="1"/>
  <c r="P75" i="53"/>
  <c r="Q75" i="53" s="1"/>
  <c r="P74" i="53"/>
  <c r="S74" i="53" s="1"/>
  <c r="P73" i="53"/>
  <c r="S73" i="53" s="1"/>
  <c r="P72" i="53"/>
  <c r="S72" i="53" s="1"/>
  <c r="P71" i="53"/>
  <c r="Q71" i="53" s="1"/>
  <c r="P70" i="53"/>
  <c r="S70" i="53" s="1"/>
  <c r="P69" i="53"/>
  <c r="S69" i="53" s="1"/>
  <c r="Q68" i="53"/>
  <c r="P68" i="53"/>
  <c r="S68" i="53" s="1"/>
  <c r="P67" i="53"/>
  <c r="Q67" i="53" s="1"/>
  <c r="P66" i="53"/>
  <c r="S66" i="53" s="1"/>
  <c r="P65" i="53"/>
  <c r="S65" i="53" s="1"/>
  <c r="P64" i="53"/>
  <c r="S64" i="53" s="1"/>
  <c r="P63" i="53"/>
  <c r="Q63" i="53" s="1"/>
  <c r="P62" i="53"/>
  <c r="S62" i="53" s="1"/>
  <c r="P61" i="53"/>
  <c r="S61" i="53" s="1"/>
  <c r="Q60" i="53"/>
  <c r="P60" i="53"/>
  <c r="S60" i="53" s="1"/>
  <c r="P59" i="53"/>
  <c r="Q59" i="53" s="1"/>
  <c r="P58" i="53"/>
  <c r="S58" i="53" s="1"/>
  <c r="P57" i="53"/>
  <c r="S57" i="53" s="1"/>
  <c r="P56" i="53"/>
  <c r="S56" i="53" s="1"/>
  <c r="P55" i="53"/>
  <c r="Q55" i="53" s="1"/>
  <c r="P54" i="53"/>
  <c r="S54" i="53" s="1"/>
  <c r="P53" i="53"/>
  <c r="S53" i="53" s="1"/>
  <c r="P52" i="53"/>
  <c r="S52" i="53" s="1"/>
  <c r="P51" i="53"/>
  <c r="Q51" i="53" s="1"/>
  <c r="P50" i="53"/>
  <c r="S50" i="53" s="1"/>
  <c r="P49" i="53"/>
  <c r="S49" i="53" s="1"/>
  <c r="P48" i="53"/>
  <c r="S48" i="53" s="1"/>
  <c r="P47" i="53"/>
  <c r="Q47" i="53" s="1"/>
  <c r="P46" i="53"/>
  <c r="S46" i="53" s="1"/>
  <c r="P45" i="53"/>
  <c r="S45" i="53" s="1"/>
  <c r="P44" i="53"/>
  <c r="S44" i="53" s="1"/>
  <c r="P43" i="53"/>
  <c r="Q43" i="53" s="1"/>
  <c r="P42" i="53"/>
  <c r="S42" i="53" s="1"/>
  <c r="P41" i="53"/>
  <c r="S41" i="53" s="1"/>
  <c r="P40" i="53"/>
  <c r="S40" i="53" s="1"/>
  <c r="P39" i="53"/>
  <c r="Q39" i="53" s="1"/>
  <c r="P38" i="53"/>
  <c r="S38" i="53" s="1"/>
  <c r="P37" i="53"/>
  <c r="S37" i="53" s="1"/>
  <c r="P36" i="53"/>
  <c r="S36" i="53" s="1"/>
  <c r="P35" i="53"/>
  <c r="Q35" i="53" s="1"/>
  <c r="P34" i="53"/>
  <c r="S34" i="53" s="1"/>
  <c r="P33" i="53"/>
  <c r="S33" i="53" s="1"/>
  <c r="P32" i="53"/>
  <c r="S32" i="53" s="1"/>
  <c r="P31" i="53"/>
  <c r="Q31" i="53" s="1"/>
  <c r="P30" i="53"/>
  <c r="S30" i="53" s="1"/>
  <c r="P29" i="53"/>
  <c r="S29" i="53" s="1"/>
  <c r="Q28" i="53"/>
  <c r="P28" i="53"/>
  <c r="S28" i="53" s="1"/>
  <c r="P27" i="53"/>
  <c r="Q27" i="53" s="1"/>
  <c r="P26" i="53"/>
  <c r="S26" i="53" s="1"/>
  <c r="P25" i="53"/>
  <c r="S25" i="53" s="1"/>
  <c r="P24" i="53"/>
  <c r="S24" i="53" s="1"/>
  <c r="S23" i="53"/>
  <c r="R23" i="53"/>
  <c r="Q23" i="53"/>
  <c r="P23" i="53"/>
  <c r="P22" i="53"/>
  <c r="S22" i="53" s="1"/>
  <c r="P21" i="53"/>
  <c r="S21" i="53" s="1"/>
  <c r="P20" i="53"/>
  <c r="S20" i="53" s="1"/>
  <c r="P19" i="53"/>
  <c r="Q19" i="53" s="1"/>
  <c r="P18" i="53"/>
  <c r="R18" i="53" s="1"/>
  <c r="S17" i="53"/>
  <c r="P17" i="53"/>
  <c r="Q17" i="53" s="1"/>
  <c r="P16" i="53"/>
  <c r="S16" i="53" s="1"/>
  <c r="P15" i="53"/>
  <c r="Q15" i="53" s="1"/>
  <c r="P14" i="53"/>
  <c r="R14" i="53" s="1"/>
  <c r="P13" i="53"/>
  <c r="Q13" i="53" s="1"/>
  <c r="P12" i="53"/>
  <c r="S12" i="53" s="1"/>
  <c r="R11" i="53"/>
  <c r="P11" i="53"/>
  <c r="Q11" i="53" s="1"/>
  <c r="P10" i="53"/>
  <c r="S10" i="53" s="1"/>
  <c r="P9" i="53"/>
  <c r="Q21" i="53" l="1"/>
  <c r="Q72" i="53"/>
  <c r="Q14" i="53"/>
  <c r="Q36" i="53"/>
  <c r="R21" i="53"/>
  <c r="R24" i="53"/>
  <c r="Q52" i="53"/>
  <c r="Q18" i="53"/>
  <c r="Q40" i="53"/>
  <c r="R15" i="53"/>
  <c r="Q48" i="53"/>
  <c r="Q56" i="53"/>
  <c r="S18" i="53"/>
  <c r="Q44" i="53"/>
  <c r="Q76" i="53"/>
  <c r="S11" i="53"/>
  <c r="R16" i="53"/>
  <c r="Q26" i="53"/>
  <c r="Q32" i="53"/>
  <c r="Q64" i="53"/>
  <c r="Q16" i="53"/>
  <c r="R22" i="53"/>
  <c r="S15" i="53"/>
  <c r="Q12" i="53"/>
  <c r="Q10" i="53"/>
  <c r="R12" i="53"/>
  <c r="S14" i="53"/>
  <c r="R19" i="53"/>
  <c r="R27" i="53"/>
  <c r="R31" i="53"/>
  <c r="R35" i="53"/>
  <c r="R39" i="53"/>
  <c r="R43" i="53"/>
  <c r="R47" i="53"/>
  <c r="R51" i="53"/>
  <c r="R55" i="53"/>
  <c r="R59" i="53"/>
  <c r="R63" i="53"/>
  <c r="R67" i="53"/>
  <c r="R71" i="53"/>
  <c r="R75" i="53"/>
  <c r="R79" i="53"/>
  <c r="R83" i="53"/>
  <c r="R87" i="53"/>
  <c r="R91" i="53"/>
  <c r="R95" i="53"/>
  <c r="R99" i="53"/>
  <c r="R103" i="53"/>
  <c r="R107" i="53"/>
  <c r="R10" i="53"/>
  <c r="R17" i="53"/>
  <c r="S19" i="53"/>
  <c r="Q22" i="53"/>
  <c r="Q24" i="53"/>
  <c r="Q80" i="53"/>
  <c r="Q84" i="53"/>
  <c r="Q88" i="53"/>
  <c r="Q92" i="53"/>
  <c r="Q96" i="53"/>
  <c r="Q100" i="53"/>
  <c r="Q104" i="53"/>
  <c r="Q108" i="53"/>
  <c r="R13" i="53"/>
  <c r="Q20" i="53"/>
  <c r="R28" i="53"/>
  <c r="R32" i="53"/>
  <c r="R36" i="53"/>
  <c r="R40" i="53"/>
  <c r="R44" i="53"/>
  <c r="R48" i="53"/>
  <c r="R52" i="53"/>
  <c r="R56" i="53"/>
  <c r="R60" i="53"/>
  <c r="R64" i="53"/>
  <c r="R68" i="53"/>
  <c r="R72" i="53"/>
  <c r="R76" i="53"/>
  <c r="R80" i="53"/>
  <c r="R84" i="53"/>
  <c r="R88" i="53"/>
  <c r="R92" i="53"/>
  <c r="R96" i="53"/>
  <c r="R100" i="53"/>
  <c r="R104" i="53"/>
  <c r="R108" i="53"/>
  <c r="S13" i="53"/>
  <c r="S9" i="53"/>
  <c r="R9" i="53"/>
  <c r="Q9" i="53"/>
  <c r="S27" i="53"/>
  <c r="Q30" i="53"/>
  <c r="S31" i="53"/>
  <c r="Q34" i="53"/>
  <c r="S35" i="53"/>
  <c r="Q38" i="53"/>
  <c r="S39" i="53"/>
  <c r="Q42" i="53"/>
  <c r="S43" i="53"/>
  <c r="Q46" i="53"/>
  <c r="S47" i="53"/>
  <c r="Q50" i="53"/>
  <c r="S51" i="53"/>
  <c r="Q54" i="53"/>
  <c r="S55" i="53"/>
  <c r="Q58" i="53"/>
  <c r="S59" i="53"/>
  <c r="Q62" i="53"/>
  <c r="S63" i="53"/>
  <c r="Q66" i="53"/>
  <c r="S67" i="53"/>
  <c r="Q70" i="53"/>
  <c r="S71" i="53"/>
  <c r="Q74" i="53"/>
  <c r="S75" i="53"/>
  <c r="Q78" i="53"/>
  <c r="S79" i="53"/>
  <c r="Q82" i="53"/>
  <c r="S83" i="53"/>
  <c r="Q86" i="53"/>
  <c r="S87" i="53"/>
  <c r="Q90" i="53"/>
  <c r="S91" i="53"/>
  <c r="Q94" i="53"/>
  <c r="S95" i="53"/>
  <c r="Q98" i="53"/>
  <c r="S99" i="53"/>
  <c r="Q102" i="53"/>
  <c r="S103" i="53"/>
  <c r="Q106" i="53"/>
  <c r="S107" i="53"/>
  <c r="R20" i="53"/>
  <c r="R26" i="53"/>
  <c r="R30" i="53"/>
  <c r="R34" i="53"/>
  <c r="R38" i="53"/>
  <c r="R42" i="53"/>
  <c r="R46" i="53"/>
  <c r="R50" i="53"/>
  <c r="R54" i="53"/>
  <c r="R58" i="53"/>
  <c r="R62" i="53"/>
  <c r="R66" i="53"/>
  <c r="R70" i="53"/>
  <c r="R74" i="53"/>
  <c r="R78" i="53"/>
  <c r="R82" i="53"/>
  <c r="R86" i="53"/>
  <c r="R90" i="53"/>
  <c r="R94" i="53"/>
  <c r="R98" i="53"/>
  <c r="R102" i="53"/>
  <c r="R106" i="53"/>
  <c r="Q25" i="53"/>
  <c r="Q29" i="53"/>
  <c r="Q33" i="53"/>
  <c r="Q37" i="53"/>
  <c r="Q41" i="53"/>
  <c r="Q45" i="53"/>
  <c r="Q49" i="53"/>
  <c r="Q53" i="53"/>
  <c r="Q57" i="53"/>
  <c r="Q61" i="53"/>
  <c r="Q65" i="53"/>
  <c r="Q69" i="53"/>
  <c r="Q73" i="53"/>
  <c r="Q77" i="53"/>
  <c r="Q81" i="53"/>
  <c r="Q85" i="53"/>
  <c r="Q89" i="53"/>
  <c r="Q93" i="53"/>
  <c r="Q97" i="53"/>
  <c r="Q101" i="53"/>
  <c r="Q105" i="53"/>
  <c r="Q109" i="53"/>
  <c r="R25" i="53"/>
  <c r="R29" i="53"/>
  <c r="R33" i="53"/>
  <c r="R37" i="53"/>
  <c r="R41" i="53"/>
  <c r="R45" i="53"/>
  <c r="R49" i="53"/>
  <c r="R53" i="53"/>
  <c r="R57" i="53"/>
  <c r="R61" i="53"/>
  <c r="R65" i="53"/>
  <c r="R69" i="53"/>
  <c r="R73" i="53"/>
  <c r="R77" i="53"/>
  <c r="R81" i="53"/>
  <c r="R85" i="53"/>
  <c r="R89" i="53"/>
  <c r="R93" i="53"/>
  <c r="R97" i="53"/>
  <c r="R101" i="53"/>
  <c r="R105" i="53"/>
  <c r="R109" i="53"/>
  <c r="K11" i="53" l="1"/>
  <c r="G2" i="53"/>
  <c r="G3" i="53" s="1"/>
  <c r="J11" i="53"/>
  <c r="K10" i="53"/>
  <c r="J10" i="53"/>
  <c r="W3" i="53" l="1"/>
  <c r="Y3" i="53" s="1"/>
  <c r="J13" i="53" a="1"/>
  <c r="K14" i="53" s="1"/>
  <c r="D3" i="53" s="1"/>
  <c r="Z3" i="53" l="1"/>
  <c r="Y4" i="53"/>
  <c r="Z4" i="53"/>
  <c r="Y74" i="53" s="1"/>
  <c r="X49" i="53"/>
  <c r="J13" i="53"/>
  <c r="D2" i="53" s="1"/>
  <c r="J14" i="53"/>
  <c r="K13" i="53"/>
  <c r="X11" i="53" l="1"/>
  <c r="X22" i="53"/>
  <c r="X78" i="53"/>
  <c r="X27" i="53"/>
  <c r="X70" i="53"/>
  <c r="X40" i="53"/>
  <c r="X19" i="53"/>
  <c r="X29" i="53"/>
  <c r="X44" i="53"/>
  <c r="X74" i="53"/>
  <c r="Z74" i="53" s="1"/>
  <c r="X63" i="53"/>
  <c r="X39" i="53"/>
  <c r="X24" i="53"/>
  <c r="X45" i="53"/>
  <c r="X10" i="53"/>
  <c r="X32" i="53"/>
  <c r="X17" i="53"/>
  <c r="X14" i="53"/>
  <c r="X34" i="53"/>
  <c r="X58" i="53"/>
  <c r="X76" i="53"/>
  <c r="X42" i="53"/>
  <c r="X65" i="53"/>
  <c r="X37" i="53"/>
  <c r="X26" i="53"/>
  <c r="X20" i="53"/>
  <c r="X72" i="53"/>
  <c r="X56" i="53"/>
  <c r="X64" i="53"/>
  <c r="X59" i="53"/>
  <c r="X41" i="53"/>
  <c r="X60" i="53"/>
  <c r="X9" i="53"/>
  <c r="X38" i="53"/>
  <c r="X67" i="53"/>
  <c r="X68" i="53"/>
  <c r="X54" i="53"/>
  <c r="X15" i="53"/>
  <c r="X31" i="53"/>
  <c r="X69" i="53"/>
  <c r="X51" i="53"/>
  <c r="X61" i="53"/>
  <c r="X81" i="53"/>
  <c r="X43" i="53"/>
  <c r="X16" i="53"/>
  <c r="X53" i="53"/>
  <c r="X36" i="53"/>
  <c r="X66" i="53"/>
  <c r="X35" i="53"/>
  <c r="X77" i="53"/>
  <c r="X13" i="53"/>
  <c r="X73" i="53"/>
  <c r="X55" i="53"/>
  <c r="X12" i="53"/>
  <c r="X71" i="53"/>
  <c r="X75" i="53"/>
  <c r="X52" i="53"/>
  <c r="X25" i="53"/>
  <c r="X21" i="53"/>
  <c r="X30" i="53"/>
  <c r="X28" i="53"/>
  <c r="X18" i="53"/>
  <c r="X23" i="53"/>
  <c r="X79" i="53"/>
  <c r="X57" i="53"/>
  <c r="X50" i="53"/>
  <c r="X33" i="53"/>
  <c r="X46" i="53"/>
  <c r="X62" i="53"/>
  <c r="X80" i="53"/>
  <c r="X47" i="53"/>
  <c r="X48" i="53"/>
  <c r="Y9" i="53"/>
  <c r="AA9" i="53" s="1"/>
  <c r="Y29" i="53"/>
  <c r="Y24" i="53"/>
  <c r="Y68" i="53"/>
  <c r="AA68" i="53" s="1"/>
  <c r="Y32" i="53"/>
  <c r="Y25" i="53"/>
  <c r="Y10" i="53"/>
  <c r="Z10" i="53" s="1"/>
  <c r="Y79" i="53"/>
  <c r="Y45" i="53"/>
  <c r="Y14" i="53"/>
  <c r="AA14" i="53" s="1"/>
  <c r="Y44" i="53"/>
  <c r="Y76" i="53"/>
  <c r="Y40" i="53"/>
  <c r="Y72" i="53"/>
  <c r="Y33" i="53"/>
  <c r="Y18" i="53"/>
  <c r="Y43" i="53"/>
  <c r="Y53" i="53"/>
  <c r="Y22" i="53"/>
  <c r="Y15" i="53"/>
  <c r="Y19" i="53"/>
  <c r="Y48" i="53"/>
  <c r="Y80" i="53"/>
  <c r="Y78" i="53"/>
  <c r="Y12" i="53"/>
  <c r="Y55" i="53"/>
  <c r="Y66" i="53"/>
  <c r="Y37" i="53"/>
  <c r="Y63" i="53"/>
  <c r="Y26" i="53"/>
  <c r="Y30" i="53"/>
  <c r="Y59" i="53"/>
  <c r="Y27" i="53"/>
  <c r="Y49" i="53"/>
  <c r="AA49" i="53" s="1"/>
  <c r="Y34" i="53"/>
  <c r="AA34" i="53" s="1"/>
  <c r="Y70" i="53"/>
  <c r="Y71" i="53"/>
  <c r="Y38" i="53"/>
  <c r="Y31" i="53"/>
  <c r="AA31" i="53" s="1"/>
  <c r="Y20" i="53"/>
  <c r="Y65" i="53"/>
  <c r="Y35" i="53"/>
  <c r="Y60" i="53"/>
  <c r="Y81" i="53"/>
  <c r="Y41" i="53"/>
  <c r="Y28" i="53"/>
  <c r="Y23" i="53"/>
  <c r="Y69" i="53"/>
  <c r="Y57" i="53"/>
  <c r="Y42" i="53"/>
  <c r="Y13" i="53"/>
  <c r="AA13" i="53" s="1"/>
  <c r="Y11" i="53"/>
  <c r="Y46" i="53"/>
  <c r="Y39" i="53"/>
  <c r="Y52" i="53"/>
  <c r="Y77" i="53"/>
  <c r="Y58" i="53"/>
  <c r="Y62" i="53"/>
  <c r="Y17" i="53"/>
  <c r="Y75" i="53"/>
  <c r="Y64" i="53"/>
  <c r="Y61" i="53"/>
  <c r="Y56" i="53"/>
  <c r="Y73" i="53"/>
  <c r="Y36" i="53"/>
  <c r="Y67" i="53"/>
  <c r="Y50" i="53"/>
  <c r="Y21" i="53"/>
  <c r="Y51" i="53"/>
  <c r="Y54" i="53"/>
  <c r="Y47" i="53"/>
  <c r="AA47" i="53" s="1"/>
  <c r="Y16" i="53"/>
  <c r="D5" i="53"/>
  <c r="U107" i="53" s="1"/>
  <c r="AA74" i="53"/>
  <c r="AA69" i="53" l="1"/>
  <c r="AA23" i="53"/>
  <c r="T23" i="53"/>
  <c r="U77" i="53"/>
  <c r="U92" i="53"/>
  <c r="U109" i="53"/>
  <c r="U19" i="53"/>
  <c r="T101" i="53"/>
  <c r="T32" i="53"/>
  <c r="U38" i="53"/>
  <c r="U50" i="53"/>
  <c r="U69" i="53"/>
  <c r="U70" i="53"/>
  <c r="T45" i="53"/>
  <c r="T104" i="53"/>
  <c r="T61" i="53"/>
  <c r="T88" i="53"/>
  <c r="U36" i="53"/>
  <c r="U42" i="53"/>
  <c r="T69" i="53"/>
  <c r="T66" i="53"/>
  <c r="U74" i="53"/>
  <c r="U20" i="53"/>
  <c r="T65" i="53"/>
  <c r="T98" i="53"/>
  <c r="T59" i="53"/>
  <c r="T11" i="53"/>
  <c r="T50" i="53"/>
  <c r="U54" i="53"/>
  <c r="T73" i="53"/>
  <c r="U63" i="53"/>
  <c r="T13" i="53"/>
  <c r="T25" i="53"/>
  <c r="T82" i="53"/>
  <c r="U86" i="53"/>
  <c r="T39" i="53"/>
  <c r="U95" i="53"/>
  <c r="U25" i="53"/>
  <c r="U33" i="53"/>
  <c r="U101" i="53"/>
  <c r="U47" i="53"/>
  <c r="T24" i="53"/>
  <c r="T99" i="53"/>
  <c r="U35" i="53"/>
  <c r="U76" i="53"/>
  <c r="U80" i="53"/>
  <c r="U79" i="53"/>
  <c r="T49" i="53"/>
  <c r="U21" i="53"/>
  <c r="T44" i="53"/>
  <c r="U108" i="53"/>
  <c r="T17" i="53"/>
  <c r="T35" i="53"/>
  <c r="U52" i="53"/>
  <c r="U14" i="53"/>
  <c r="T53" i="53"/>
  <c r="U15" i="53"/>
  <c r="U65" i="53"/>
  <c r="T57" i="53"/>
  <c r="T86" i="53"/>
  <c r="T68" i="53"/>
  <c r="T30" i="53"/>
  <c r="U11" i="53"/>
  <c r="T103" i="53"/>
  <c r="U68" i="53"/>
  <c r="U30" i="53"/>
  <c r="T92" i="53"/>
  <c r="T76" i="53"/>
  <c r="T38" i="53"/>
  <c r="U31" i="53"/>
  <c r="T63" i="53"/>
  <c r="U13" i="53"/>
  <c r="U102" i="53"/>
  <c r="U56" i="53"/>
  <c r="T75" i="53"/>
  <c r="U29" i="53"/>
  <c r="U106" i="53"/>
  <c r="T41" i="53"/>
  <c r="U84" i="53"/>
  <c r="U46" i="53"/>
  <c r="U24" i="53"/>
  <c r="T28" i="53"/>
  <c r="U97" i="53"/>
  <c r="T27" i="53"/>
  <c r="U83" i="53"/>
  <c r="T100" i="53"/>
  <c r="T62" i="53"/>
  <c r="U59" i="53"/>
  <c r="T97" i="53"/>
  <c r="U100" i="53"/>
  <c r="U62" i="53"/>
  <c r="T15" i="53"/>
  <c r="T108" i="53"/>
  <c r="T70" i="53"/>
  <c r="U67" i="53"/>
  <c r="T12" i="53"/>
  <c r="U81" i="53"/>
  <c r="U17" i="53"/>
  <c r="T22" i="53"/>
  <c r="T16" i="53"/>
  <c r="U85" i="53"/>
  <c r="U41" i="53"/>
  <c r="U45" i="53"/>
  <c r="T33" i="53"/>
  <c r="U78" i="53"/>
  <c r="U93" i="53"/>
  <c r="T64" i="53"/>
  <c r="T26" i="53"/>
  <c r="T107" i="53"/>
  <c r="T109" i="53"/>
  <c r="U32" i="53"/>
  <c r="T94" i="53"/>
  <c r="U91" i="53"/>
  <c r="T43" i="53"/>
  <c r="T93" i="53"/>
  <c r="U94" i="53"/>
  <c r="U37" i="53"/>
  <c r="U40" i="53"/>
  <c r="T102" i="53"/>
  <c r="U99" i="53"/>
  <c r="T48" i="53"/>
  <c r="T10" i="53"/>
  <c r="T71" i="53"/>
  <c r="U18" i="53"/>
  <c r="T52" i="53"/>
  <c r="T14" i="53"/>
  <c r="T79" i="53"/>
  <c r="T83" i="53"/>
  <c r="U49" i="53"/>
  <c r="T21" i="53"/>
  <c r="U82" i="53"/>
  <c r="T96" i="53"/>
  <c r="T58" i="53"/>
  <c r="U55" i="53"/>
  <c r="T87" i="53"/>
  <c r="U64" i="53"/>
  <c r="U26" i="53"/>
  <c r="T95" i="53"/>
  <c r="U27" i="53"/>
  <c r="U73" i="53"/>
  <c r="T89" i="53"/>
  <c r="T36" i="53"/>
  <c r="U72" i="53"/>
  <c r="U34" i="53"/>
  <c r="U51" i="53"/>
  <c r="T80" i="53"/>
  <c r="T42" i="53"/>
  <c r="U39" i="53"/>
  <c r="T37" i="53"/>
  <c r="T84" i="53"/>
  <c r="T46" i="53"/>
  <c r="U43" i="53"/>
  <c r="T60" i="53"/>
  <c r="T20" i="53"/>
  <c r="U89" i="53"/>
  <c r="U53" i="53"/>
  <c r="T81" i="53"/>
  <c r="U28" i="53"/>
  <c r="T90" i="53"/>
  <c r="U87" i="53"/>
  <c r="T85" i="53"/>
  <c r="U96" i="53"/>
  <c r="U58" i="53"/>
  <c r="U88" i="53"/>
  <c r="T40" i="53"/>
  <c r="U105" i="53"/>
  <c r="T47" i="53"/>
  <c r="U9" i="53"/>
  <c r="U104" i="53"/>
  <c r="U66" i="53"/>
  <c r="T9" i="53"/>
  <c r="U12" i="53"/>
  <c r="T74" i="53"/>
  <c r="U71" i="53"/>
  <c r="T29" i="53"/>
  <c r="U16" i="53"/>
  <c r="T78" i="53"/>
  <c r="U75" i="53"/>
  <c r="U61" i="53"/>
  <c r="T56" i="53"/>
  <c r="T18" i="53"/>
  <c r="T91" i="53"/>
  <c r="T67" i="53"/>
  <c r="U60" i="53"/>
  <c r="U22" i="53"/>
  <c r="T51" i="53"/>
  <c r="T31" i="53"/>
  <c r="T77" i="53"/>
  <c r="U90" i="53"/>
  <c r="T54" i="53"/>
  <c r="T72" i="53"/>
  <c r="T34" i="53"/>
  <c r="U23" i="53"/>
  <c r="T55" i="53"/>
  <c r="T105" i="53"/>
  <c r="U98" i="53"/>
  <c r="U57" i="53"/>
  <c r="U44" i="53"/>
  <c r="T106" i="53"/>
  <c r="U103" i="53"/>
  <c r="T19" i="53"/>
  <c r="U48" i="53"/>
  <c r="U10" i="53"/>
  <c r="AA64" i="53"/>
  <c r="AA57" i="53"/>
  <c r="Z56" i="53"/>
  <c r="AA39" i="53"/>
  <c r="AA78" i="53"/>
  <c r="Z72" i="53"/>
  <c r="AA63" i="53"/>
  <c r="AA67" i="53"/>
  <c r="AA33" i="53"/>
  <c r="Z21" i="53"/>
  <c r="Z81" i="53"/>
  <c r="Z42" i="53"/>
  <c r="AA59" i="53"/>
  <c r="Z80" i="53"/>
  <c r="AA15" i="53"/>
  <c r="Z41" i="53"/>
  <c r="Z19" i="53"/>
  <c r="AA40" i="53"/>
  <c r="AA51" i="53"/>
  <c r="Z46" i="53"/>
  <c r="Z58" i="53"/>
  <c r="AA65" i="53"/>
  <c r="AA27" i="53"/>
  <c r="AA32" i="53"/>
  <c r="AA45" i="53"/>
  <c r="AA26" i="53"/>
  <c r="Z11" i="53"/>
  <c r="AA37" i="53"/>
  <c r="AA60" i="53"/>
  <c r="AA44" i="53"/>
  <c r="Z17" i="53"/>
  <c r="Z35" i="53"/>
  <c r="AA29" i="53"/>
  <c r="AA20" i="53"/>
  <c r="AA54" i="53"/>
  <c r="AA61" i="53"/>
  <c r="AA38" i="53"/>
  <c r="AA70" i="53"/>
  <c r="AA76" i="53"/>
  <c r="AA22" i="53"/>
  <c r="AA24" i="53"/>
  <c r="AA12" i="53"/>
  <c r="AA75" i="53"/>
  <c r="Z66" i="53"/>
  <c r="Z49" i="53"/>
  <c r="AA53" i="53"/>
  <c r="AA36" i="53"/>
  <c r="AA43" i="53"/>
  <c r="AA16" i="53"/>
  <c r="Z12" i="53"/>
  <c r="AA73" i="53"/>
  <c r="AA18" i="53"/>
  <c r="AA71" i="53"/>
  <c r="AA77" i="53"/>
  <c r="AA50" i="53"/>
  <c r="AA62" i="53"/>
  <c r="Z55" i="53"/>
  <c r="AA79" i="53"/>
  <c r="Z52" i="53"/>
  <c r="AA30" i="53"/>
  <c r="AA28" i="53"/>
  <c r="Z48" i="53"/>
  <c r="AA25" i="53"/>
  <c r="Z14" i="53"/>
  <c r="Z53" i="53"/>
  <c r="Z60" i="53"/>
  <c r="Z68" i="53"/>
  <c r="AA42" i="53"/>
  <c r="AA35" i="53"/>
  <c r="Z67" i="53"/>
  <c r="Z24" i="53"/>
  <c r="Z34" i="53"/>
  <c r="AA66" i="53"/>
  <c r="Z62" i="53"/>
  <c r="Z29" i="53"/>
  <c r="AA55" i="53"/>
  <c r="AA17" i="53"/>
  <c r="Z50" i="53"/>
  <c r="Z44" i="53"/>
  <c r="Z22" i="53"/>
  <c r="Z37" i="53"/>
  <c r="Z45" i="53"/>
  <c r="AA58" i="53"/>
  <c r="Z13" i="53"/>
  <c r="Z40" i="53"/>
  <c r="AA81" i="53"/>
  <c r="Z27" i="53"/>
  <c r="Z57" i="53"/>
  <c r="Z36" i="53"/>
  <c r="Z43" i="53"/>
  <c r="Z65" i="53"/>
  <c r="Z9" i="53"/>
  <c r="AA19" i="53"/>
  <c r="AA46" i="53"/>
  <c r="Z32" i="53"/>
  <c r="AA10" i="53"/>
  <c r="AA41" i="53"/>
  <c r="Z51" i="53"/>
  <c r="AA11" i="53"/>
  <c r="Z15" i="53"/>
  <c r="Z71" i="53"/>
  <c r="Z39" i="53"/>
  <c r="AA48" i="53"/>
  <c r="Z64" i="53"/>
  <c r="Z63" i="53"/>
  <c r="Z30" i="53"/>
  <c r="AA56" i="53"/>
  <c r="Z33" i="53"/>
  <c r="Z31" i="53"/>
  <c r="AA21" i="53"/>
  <c r="Z23" i="53"/>
  <c r="Z76" i="53"/>
  <c r="Z70" i="53"/>
  <c r="Z75" i="53"/>
  <c r="AA72" i="53"/>
  <c r="AA52" i="53"/>
  <c r="Z47" i="53"/>
  <c r="Z61" i="53"/>
  <c r="Z54" i="53"/>
  <c r="Z38" i="53"/>
  <c r="Z26" i="53"/>
  <c r="AA80" i="53"/>
  <c r="Z28" i="53"/>
  <c r="Z25" i="53"/>
  <c r="Z16" i="53"/>
  <c r="Z77" i="53"/>
  <c r="Z18" i="53"/>
  <c r="Z79" i="53"/>
  <c r="Z73" i="53"/>
  <c r="Z78" i="53"/>
  <c r="Z20" i="53"/>
  <c r="Z59" i="53"/>
  <c r="Z69" i="53"/>
  <c r="D6" i="53"/>
</calcChain>
</file>

<file path=xl/sharedStrings.xml><?xml version="1.0" encoding="utf-8"?>
<sst xmlns="http://schemas.openxmlformats.org/spreadsheetml/2006/main" count="40" uniqueCount="32">
  <si>
    <t>f1</t>
  </si>
  <si>
    <t>F1</t>
  </si>
  <si>
    <t>F1^</t>
  </si>
  <si>
    <t>r1</t>
  </si>
  <si>
    <t>r2</t>
  </si>
  <si>
    <t>f2</t>
  </si>
  <si>
    <t>F2</t>
  </si>
  <si>
    <t>dF1/dr1</t>
  </si>
  <si>
    <t>dF1/dr2</t>
  </si>
  <si>
    <t>residual</t>
  </si>
  <si>
    <t>SSR</t>
  </si>
  <si>
    <t>se in data</t>
  </si>
  <si>
    <t>covariance</t>
  </si>
  <si>
    <t>rho</t>
  </si>
  <si>
    <t>F1+</t>
  </si>
  <si>
    <t>F1-</t>
  </si>
  <si>
    <t>df</t>
  </si>
  <si>
    <t>Fcrit</t>
  </si>
  <si>
    <t>theta</t>
  </si>
  <si>
    <t>x</t>
  </si>
  <si>
    <t>y</t>
  </si>
  <si>
    <t>diagonalized matrix</t>
  </si>
  <si>
    <t>M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</si>
  <si>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</si>
  <si>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t>95% confidence band for F1 vs f1</t>
  </si>
  <si>
    <t>95% joint confidence region for r1 and r2</t>
  </si>
  <si>
    <t>angle of rotation</t>
  </si>
  <si>
    <t>Spreadsheet for calculation of r1 and r2 from low conversion f1 and f2 data by nonlinear least squares fitting to the Mayo-Lewis equation (terminal copolymerization model) - Simon Harrisson 2024</t>
  </si>
  <si>
    <t>Enter up to 50 f1 and F1 values in columns below</t>
  </si>
  <si>
    <t>Enter estimates for r1 and r2 in cells above</t>
  </si>
  <si>
    <t>+/-</t>
  </si>
  <si>
    <t>Use Solver function (Data --&gt; Solver) to find values of r1 and r2 ($B2:$B$3) that minimize SSR ($G$2)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</si>
</sst>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2" xfId="0" applyFont="1" applyFill="1" applyBorder="1"/>
    <xf numFmtId="0" fontId="0" fillId="2" borderId="8" xfId="0" applyFill="1" applyBorder="1"/>
    <xf numFmtId="0" fontId="1" fillId="2" borderId="8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0" fillId="2" borderId="4" xfId="0" applyFill="1" applyBorder="1"/>
    <xf numFmtId="0" fontId="1" fillId="2" borderId="6" xfId="0" applyFont="1" applyFill="1" applyBorder="1"/>
    <xf numFmtId="0" fontId="1" fillId="2" borderId="9" xfId="0" applyFont="1" applyFill="1" applyBorder="1"/>
    <xf numFmtId="2" fontId="0" fillId="2" borderId="7" xfId="0" applyNumberFormat="1" applyFill="1" applyBorder="1"/>
    <xf numFmtId="0" fontId="0" fillId="2" borderId="6" xfId="0" applyFill="1" applyBorder="1"/>
    <xf numFmtId="0" fontId="0" fillId="2" borderId="1" xfId="0" applyFill="1" applyBorder="1"/>
    <xf numFmtId="165" fontId="0" fillId="2" borderId="0" xfId="0" applyNumberFormat="1" applyFill="1" applyBorder="1"/>
    <xf numFmtId="2" fontId="0" fillId="2" borderId="0" xfId="0" applyNumberFormat="1" applyFill="1" applyBorder="1"/>
    <xf numFmtId="0" fontId="0" fillId="2" borderId="3" xfId="0" applyFill="1" applyBorder="1"/>
    <xf numFmtId="2" fontId="0" fillId="2" borderId="9" xfId="0" applyNumberFormat="1" applyFill="1" applyBorder="1"/>
    <xf numFmtId="0" fontId="0" fillId="2" borderId="2" xfId="0" applyFill="1" applyBorder="1"/>
    <xf numFmtId="2" fontId="0" fillId="2" borderId="5" xfId="0" applyNumberFormat="1" applyFill="1" applyBorder="1"/>
    <xf numFmtId="0" fontId="1" fillId="2" borderId="7" xfId="0" applyFont="1" applyFill="1" applyBorder="1"/>
    <xf numFmtId="0" fontId="3" fillId="0" borderId="0" xfId="0" applyFont="1"/>
    <xf numFmtId="0" fontId="3" fillId="2" borderId="4" xfId="0" applyFont="1" applyFill="1" applyBorder="1"/>
    <xf numFmtId="0" fontId="4" fillId="2" borderId="6" xfId="0" applyFont="1" applyFill="1" applyBorder="1"/>
    <xf numFmtId="0" fontId="0" fillId="2" borderId="0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2" borderId="0" xfId="0" applyFill="1"/>
    <xf numFmtId="0" fontId="1" fillId="2" borderId="0" xfId="0" applyFont="1" applyFill="1"/>
    <xf numFmtId="164" fontId="0" fillId="3" borderId="3" xfId="0" applyNumberFormat="1" applyFill="1" applyBorder="1"/>
    <xf numFmtId="164" fontId="0" fillId="3" borderId="7" xfId="0" applyNumberFormat="1" applyFill="1" applyBorder="1"/>
    <xf numFmtId="0" fontId="1" fillId="3" borderId="8" xfId="0" quotePrefix="1" applyFont="1" applyFill="1" applyBorder="1" applyAlignment="1">
      <alignment horizontal="center"/>
    </xf>
    <xf numFmtId="0" fontId="1" fillId="3" borderId="9" xfId="0" quotePrefix="1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6" xfId="0" applyNumberFormat="1" applyFill="1" applyBorder="1"/>
    <xf numFmtId="0" fontId="1" fillId="2" borderId="0" xfId="0" applyFont="1" applyFill="1" applyBorder="1" applyAlignment="1">
      <alignment horizontal="right"/>
    </xf>
    <xf numFmtId="0" fontId="3" fillId="3" borderId="8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164" fontId="0" fillId="3" borderId="2" xfId="0" applyNumberFormat="1" applyFill="1" applyBorder="1" applyProtection="1">
      <protection locked="0"/>
    </xf>
    <xf numFmtId="164" fontId="0" fillId="3" borderId="6" xfId="0" applyNumberFormat="1" applyFill="1" applyBorder="1" applyProtection="1">
      <protection locked="0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33"/>
      <color rgb="FF339966"/>
      <color rgb="FFCC6600"/>
      <color rgb="FF009999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95% confidence band F</a:t>
            </a:r>
            <a:r>
              <a:rPr lang="en-US" baseline="-25000">
                <a:solidFill>
                  <a:sysClr val="windowText" lastClr="000000"/>
                </a:solidFill>
              </a:rPr>
              <a:t>1</a:t>
            </a:r>
            <a:r>
              <a:rPr lang="en-US">
                <a:solidFill>
                  <a:sysClr val="windowText" lastClr="000000"/>
                </a:solidFill>
              </a:rPr>
              <a:t> vs f</a:t>
            </a:r>
            <a:r>
              <a:rPr lang="en-US" baseline="-25000">
                <a:solidFill>
                  <a:sysClr val="windowText" lastClr="000000"/>
                </a:solidFill>
              </a:rPr>
              <a:t>1</a:t>
            </a:r>
          </a:p>
        </c:rich>
      </c:tx>
      <c:layout>
        <c:manualLayout>
          <c:xMode val="edge"/>
          <c:yMode val="edge"/>
          <c:x val="0.24255319148936166"/>
          <c:y val="2.6819923371647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'f1-F1'!$B$9</c:f>
              <c:strCache>
                <c:ptCount val="1"/>
                <c:pt idx="0">
                  <c:v>F1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'f1-F1'!$A$10:$A$60</c:f>
              <c:numCache>
                <c:formatCode>General</c:formatCode>
                <c:ptCount val="51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0.1</c:v>
                </c:pt>
                <c:pt idx="10">
                  <c:v>0.2</c:v>
                </c:pt>
                <c:pt idx="11">
                  <c:v>0.3</c:v>
                </c:pt>
                <c:pt idx="12">
                  <c:v>0.4</c:v>
                </c:pt>
                <c:pt idx="13">
                  <c:v>0.5</c:v>
                </c:pt>
                <c:pt idx="14">
                  <c:v>0.6</c:v>
                </c:pt>
                <c:pt idx="15">
                  <c:v>0.7</c:v>
                </c:pt>
                <c:pt idx="16">
                  <c:v>0.8</c:v>
                </c:pt>
                <c:pt idx="17">
                  <c:v>0.9</c:v>
                </c:pt>
              </c:numCache>
            </c:numRef>
          </c:xVal>
          <c:yVal>
            <c:numRef>
              <c:f>'f1-F1'!$B$10:$B$60</c:f>
              <c:numCache>
                <c:formatCode>General</c:formatCode>
                <c:ptCount val="51"/>
                <c:pt idx="0">
                  <c:v>0.13600000000000001</c:v>
                </c:pt>
                <c:pt idx="1">
                  <c:v>0.27100000000000002</c:v>
                </c:pt>
                <c:pt idx="2">
                  <c:v>0.33400000000000002</c:v>
                </c:pt>
                <c:pt idx="3">
                  <c:v>0.39600000000000002</c:v>
                </c:pt>
                <c:pt idx="4">
                  <c:v>0.51600000000000001</c:v>
                </c:pt>
                <c:pt idx="5">
                  <c:v>0.55700000000000005</c:v>
                </c:pt>
                <c:pt idx="6">
                  <c:v>0.61199999999999999</c:v>
                </c:pt>
                <c:pt idx="7">
                  <c:v>0.69499999999999995</c:v>
                </c:pt>
                <c:pt idx="8">
                  <c:v>0.84599999999999997</c:v>
                </c:pt>
                <c:pt idx="9">
                  <c:v>0.152</c:v>
                </c:pt>
                <c:pt idx="10">
                  <c:v>0.27700000000000002</c:v>
                </c:pt>
                <c:pt idx="11">
                  <c:v>0.34399999999999997</c:v>
                </c:pt>
                <c:pt idx="12">
                  <c:v>0.45800000000000002</c:v>
                </c:pt>
                <c:pt idx="13">
                  <c:v>0.52200000000000002</c:v>
                </c:pt>
                <c:pt idx="14">
                  <c:v>0.57199999999999995</c:v>
                </c:pt>
                <c:pt idx="15">
                  <c:v>0.63900000000000001</c:v>
                </c:pt>
                <c:pt idx="16">
                  <c:v>0.69799999999999995</c:v>
                </c:pt>
                <c:pt idx="17">
                  <c:v>0.82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5B-426D-AB3C-03DE619F0BAD}"/>
            </c:ext>
          </c:extLst>
        </c:ser>
        <c:ser>
          <c:idx val="1"/>
          <c:order val="1"/>
          <c:tx>
            <c:strRef>
              <c:f>'f1-F1'!$Q$8</c:f>
              <c:strCache>
                <c:ptCount val="1"/>
                <c:pt idx="0">
                  <c:v>F1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'f1-F1'!$O$9:$O$109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'f1-F1'!$Q$9:$Q$109</c:f>
              <c:numCache>
                <c:formatCode>General</c:formatCode>
                <c:ptCount val="101"/>
                <c:pt idx="0">
                  <c:v>0</c:v>
                </c:pt>
                <c:pt idx="1">
                  <c:v>1.9080466110022145E-2</c:v>
                </c:pt>
                <c:pt idx="2">
                  <c:v>3.7276890051435224E-2</c:v>
                </c:pt>
                <c:pt idx="3">
                  <c:v>5.4656546062378006E-2</c:v>
                </c:pt>
                <c:pt idx="4">
                  <c:v>7.1280284725595611E-2</c:v>
                </c:pt>
                <c:pt idx="5">
                  <c:v>8.7203290296699321E-2</c:v>
                </c:pt>
                <c:pt idx="6">
                  <c:v>0.10247573374522959</c:v>
                </c:pt>
                <c:pt idx="7">
                  <c:v>0.11714333790752694</c:v>
                </c:pt>
                <c:pt idx="8">
                  <c:v>0.13124786826932899</c:v>
                </c:pt>
                <c:pt idx="9">
                  <c:v>0.14482756057221949</c:v>
                </c:pt>
                <c:pt idx="10">
                  <c:v>0.15791749455430157</c:v>
                </c:pt>
                <c:pt idx="11">
                  <c:v>0.17054992160109173</c:v>
                </c:pt>
                <c:pt idx="12">
                  <c:v>0.18275455282708467</c:v>
                </c:pt>
                <c:pt idx="13">
                  <c:v>0.19455881307655709</c:v>
                </c:pt>
                <c:pt idx="14">
                  <c:v>0.20598806548054549</c:v>
                </c:pt>
                <c:pt idx="15">
                  <c:v>0.21706581050125151</c:v>
                </c:pt>
                <c:pt idx="16">
                  <c:v>0.22781386280812496</c:v>
                </c:pt>
                <c:pt idx="17">
                  <c:v>0.23825250883979471</c:v>
                </c:pt>
                <c:pt idx="18">
                  <c:v>0.24840064749541113</c:v>
                </c:pt>
                <c:pt idx="19">
                  <c:v>0.25827591605376987</c:v>
                </c:pt>
                <c:pt idx="20">
                  <c:v>0.2678948031274479</c:v>
                </c:pt>
                <c:pt idx="21">
                  <c:v>0.27727275021285797</c:v>
                </c:pt>
                <c:pt idx="22">
                  <c:v>0.28642424318810389</c:v>
                </c:pt>
                <c:pt idx="23">
                  <c:v>0.29536289493262913</c:v>
                </c:pt>
                <c:pt idx="24">
                  <c:v>0.3041015200908484</c:v>
                </c:pt>
                <c:pt idx="25">
                  <c:v>0.31265220287206602</c:v>
                </c:pt>
                <c:pt idx="26">
                  <c:v>0.32102635866757273</c:v>
                </c:pt>
                <c:pt idx="27">
                  <c:v>0.32923479017002016</c:v>
                </c:pt>
                <c:pt idx="28">
                  <c:v>0.33728773859762068</c:v>
                </c:pt>
                <c:pt idx="29">
                  <c:v>0.34519493055443234</c:v>
                </c:pt>
                <c:pt idx="30">
                  <c:v>0.35296562099629741</c:v>
                </c:pt>
                <c:pt idx="31">
                  <c:v>0.36060863271852855</c:v>
                </c:pt>
                <c:pt idx="32">
                  <c:v>0.36813239273499587</c:v>
                </c:pt>
                <c:pt idx="33">
                  <c:v>0.3755449658778886</c:v>
                </c:pt>
                <c:pt idx="34">
                  <c:v>0.38285408591225845</c:v>
                </c:pt>
                <c:pt idx="35">
                  <c:v>0.39006718442880517</c:v>
                </c:pt>
                <c:pt idx="36">
                  <c:v>0.39719141775163436</c:v>
                </c:pt>
                <c:pt idx="37">
                  <c:v>0.40423369207438942</c:v>
                </c:pt>
                <c:pt idx="38">
                  <c:v>0.41120068701781493</c:v>
                </c:pt>
                <c:pt idx="39">
                  <c:v>0.41809887778406546</c:v>
                </c:pt>
                <c:pt idx="40">
                  <c:v>0.42493455606762637</c:v>
                </c:pt>
                <c:pt idx="41">
                  <c:v>0.43171384986929406</c:v>
                </c:pt>
                <c:pt idx="42">
                  <c:v>0.43844274234804326</c:v>
                </c:pt>
                <c:pt idx="43">
                  <c:v>0.4451270898355944</c:v>
                </c:pt>
                <c:pt idx="44">
                  <c:v>0.45177263912993315</c:v>
                </c:pt>
                <c:pt idx="45">
                  <c:v>0.45838504417676978</c:v>
                </c:pt>
                <c:pt idx="46">
                  <c:v>0.46496988224186742</c:v>
                </c:pt>
                <c:pt idx="47">
                  <c:v>0.47153266967220203</c:v>
                </c:pt>
                <c:pt idx="48">
                  <c:v>0.47807887733998494</c:v>
                </c:pt>
                <c:pt idx="49">
                  <c:v>0.48461394586060358</c:v>
                </c:pt>
                <c:pt idx="50">
                  <c:v>0.49114330067349338</c:v>
                </c:pt>
                <c:pt idx="51">
                  <c:v>0.49767236707380025</c:v>
                </c:pt>
                <c:pt idx="52">
                  <c:v>0.50420658528241769</c:v>
                </c:pt>
                <c:pt idx="53">
                  <c:v>0.51075142564258491</c:v>
                </c:pt>
                <c:pt idx="54">
                  <c:v>0.51731240403272438</c:v>
                </c:pt>
                <c:pt idx="55">
                  <c:v>0.523895097587596</c:v>
                </c:pt>
                <c:pt idx="56">
                  <c:v>0.53050516082320365</c:v>
                </c:pt>
                <c:pt idx="57">
                  <c:v>0.53714834226524844</c:v>
                </c:pt>
                <c:pt idx="58">
                  <c:v>0.54383050168636315</c:v>
                </c:pt>
                <c:pt idx="59">
                  <c:v>0.55055762806396791</c:v>
                </c:pt>
                <c:pt idx="60">
                  <c:v>0.55733585837846711</c:v>
                </c:pt>
                <c:pt idx="61">
                  <c:v>0.56417149738079697</c:v>
                </c:pt>
                <c:pt idx="62">
                  <c:v>0.57107103846918961</c:v>
                </c:pt>
                <c:pt idx="63">
                  <c:v>0.57804118582761899</c:v>
                </c:pt>
                <c:pt idx="64">
                  <c:v>0.58508887799298137</c:v>
                </c:pt>
                <c:pt idx="65">
                  <c:v>0.59222131303487791</c:v>
                </c:pt>
                <c:pt idx="66">
                  <c:v>0.59944597555122159</c:v>
                </c:pt>
                <c:pt idx="67">
                  <c:v>0.60677066570516558</c:v>
                </c:pt>
                <c:pt idx="68">
                  <c:v>0.61420353055444721</c:v>
                </c:pt>
                <c:pt idx="69">
                  <c:v>0.62175309795368128</c:v>
                </c:pt>
                <c:pt idx="70">
                  <c:v>0.62942831334402305</c:v>
                </c:pt>
                <c:pt idx="71">
                  <c:v>0.63723857978361842</c:v>
                </c:pt>
                <c:pt idx="72">
                  <c:v>0.64519380161727014</c:v>
                </c:pt>
                <c:pt idx="73">
                  <c:v>0.6533044322356818</c:v>
                </c:pt>
                <c:pt idx="74">
                  <c:v>0.66158152643475299</c:v>
                </c:pt>
                <c:pt idx="75">
                  <c:v>0.67003679795503113</c:v>
                </c:pt>
                <c:pt idx="76">
                  <c:v>0.6786826828623066</c:v>
                </c:pt>
                <c:pt idx="77">
                  <c:v>0.68753240952445127</c:v>
                </c:pt>
                <c:pt idx="78">
                  <c:v>0.69660007604938545</c:v>
                </c:pt>
                <c:pt idx="79">
                  <c:v>0.70590073617743965</c:v>
                </c:pt>
                <c:pt idx="80">
                  <c:v>0.71545049477188938</c:v>
                </c:pt>
                <c:pt idx="81">
                  <c:v>0.72526661422837013</c:v>
                </c:pt>
                <c:pt idx="82">
                  <c:v>0.735367633332491</c:v>
                </c:pt>
                <c:pt idx="83">
                  <c:v>0.74577350034162404</c:v>
                </c:pt>
                <c:pt idx="84">
                  <c:v>0.7565057223594196</c:v>
                </c:pt>
                <c:pt idx="85">
                  <c:v>0.76758753341978969</c:v>
                </c:pt>
                <c:pt idx="86">
                  <c:v>0.77904408411283022</c:v>
                </c:pt>
                <c:pt idx="87">
                  <c:v>0.79090265608333998</c:v>
                </c:pt>
                <c:pt idx="88">
                  <c:v>0.80319290533177257</c:v>
                </c:pt>
                <c:pt idx="89">
                  <c:v>0.81594713897087845</c:v>
                </c:pt>
                <c:pt idx="90">
                  <c:v>0.82920063096825292</c:v>
                </c:pt>
                <c:pt idx="91">
                  <c:v>0.84299198347257498</c:v>
                </c:pt>
                <c:pt idx="92">
                  <c:v>0.85736354162663875</c:v>
                </c:pt>
                <c:pt idx="93">
                  <c:v>0.87236187137365917</c:v>
                </c:pt>
                <c:pt idx="94">
                  <c:v>0.88803831174237702</c:v>
                </c:pt>
                <c:pt idx="95">
                  <c:v>0.90444961555154701</c:v>
                </c:pt>
                <c:pt idx="96">
                  <c:v>0.92165869553621549</c:v>
                </c:pt>
                <c:pt idx="97">
                  <c:v>0.93973549673804446</c:v>
                </c:pt>
                <c:pt idx="98">
                  <c:v>0.95875802084590511</c:v>
                </c:pt>
                <c:pt idx="99">
                  <c:v>0.97881353432146856</c:v>
                </c:pt>
                <c:pt idx="10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C5B-426D-AB3C-03DE619F0BAD}"/>
            </c:ext>
          </c:extLst>
        </c:ser>
        <c:ser>
          <c:idx val="4"/>
          <c:order val="2"/>
          <c:spPr>
            <a:ln w="63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'f1-F1'!$O$9:$O$109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'f1-F1'!$T$9:$T$109</c:f>
              <c:numCache>
                <c:formatCode>0.00</c:formatCode>
                <c:ptCount val="101"/>
                <c:pt idx="0">
                  <c:v>0</c:v>
                </c:pt>
                <c:pt idx="1">
                  <c:v>2.0690318412708925E-2</c:v>
                </c:pt>
                <c:pt idx="2">
                  <c:v>4.0350576170395107E-2</c:v>
                </c:pt>
                <c:pt idx="3">
                  <c:v>5.9059474751191485E-2</c:v>
                </c:pt>
                <c:pt idx="4">
                  <c:v>7.6888207939500228E-2</c:v>
                </c:pt>
                <c:pt idx="5">
                  <c:v>9.3901347853172168E-2</c:v>
                </c:pt>
                <c:pt idx="6">
                  <c:v>0.11015760905188132</c:v>
                </c:pt>
                <c:pt idx="7">
                  <c:v>0.12571050990805993</c:v>
                </c:pt>
                <c:pt idx="8">
                  <c:v>0.14060894705293581</c:v>
                </c:pt>
                <c:pt idx="9">
                  <c:v>0.1548976959931351</c:v>
                </c:pt>
                <c:pt idx="10">
                  <c:v>0.16861784879085942</c:v>
                </c:pt>
                <c:pt idx="11">
                  <c:v>0.1818071979067914</c:v>
                </c:pt>
                <c:pt idx="12">
                  <c:v>0.19450057383711894</c:v>
                </c:pt>
                <c:pt idx="13">
                  <c:v>0.20673014296987535</c:v>
                </c:pt>
                <c:pt idx="14">
                  <c:v>0.21852567109038656</c:v>
                </c:pt>
                <c:pt idx="15">
                  <c:v>0.22991475714086487</c:v>
                </c:pt>
                <c:pt idx="16">
                  <c:v>0.24092304115317303</c:v>
                </c:pt>
                <c:pt idx="17">
                  <c:v>0.25157438970101692</c:v>
                </c:pt>
                <c:pt idx="18">
                  <c:v>0.26189106173785137</c:v>
                </c:pt>
                <c:pt idx="19">
                  <c:v>0.27189385728308418</c:v>
                </c:pt>
                <c:pt idx="20">
                  <c:v>0.28160225107835357</c:v>
                </c:pt>
                <c:pt idx="21">
                  <c:v>0.29103451304680195</c:v>
                </c:pt>
                <c:pt idx="22">
                  <c:v>0.30020781714241429</c:v>
                </c:pt>
                <c:pt idx="23">
                  <c:v>0.30913833996619872</c:v>
                </c:pt>
                <c:pt idx="24">
                  <c:v>0.31784135034508532</c:v>
                </c:pt>
                <c:pt idx="25">
                  <c:v>0.326331290912663</c:v>
                </c:pt>
                <c:pt idx="26">
                  <c:v>0.33462185259381483</c:v>
                </c:pt>
                <c:pt idx="27">
                  <c:v>0.34272604277406199</c:v>
                </c:pt>
                <c:pt idx="28">
                  <c:v>0.35065624782557919</c:v>
                </c:pt>
                <c:pt idx="29">
                  <c:v>0.35842429056234493</c:v>
                </c:pt>
                <c:pt idx="30">
                  <c:v>0.36604148310397727</c:v>
                </c:pt>
                <c:pt idx="31">
                  <c:v>0.37351867553901436</c:v>
                </c:pt>
                <c:pt idx="32">
                  <c:v>0.38086630069154187</c:v>
                </c:pt>
                <c:pt idx="33">
                  <c:v>0.38809441520839727</c:v>
                </c:pt>
                <c:pt idx="34">
                  <c:v>0.39521273709650251</c:v>
                </c:pt>
                <c:pt idx="35">
                  <c:v>0.40223067975090354</c:v>
                </c:pt>
                <c:pt idx="36">
                  <c:v>0.40915738242480354</c:v>
                </c:pt>
                <c:pt idx="37">
                  <c:v>0.41600173700604759</c:v>
                </c:pt>
                <c:pt idx="38">
                  <c:v>0.42277241088533701</c:v>
                </c:pt>
                <c:pt idx="39">
                  <c:v>0.42947786563804724</c:v>
                </c:pt>
                <c:pt idx="40">
                  <c:v>0.43612637120535724</c:v>
                </c:pt>
                <c:pt idx="41">
                  <c:v>0.44272601526610456</c:v>
                </c:pt>
                <c:pt idx="42">
                  <c:v>0.44928470755514632</c:v>
                </c:pt>
                <c:pt idx="43">
                  <c:v>0.45581017902367266</c:v>
                </c:pt>
                <c:pt idx="44">
                  <c:v>0.46230997596448831</c:v>
                </c:pt>
                <c:pt idx="45">
                  <c:v>0.46879144954390845</c:v>
                </c:pt>
                <c:pt idx="46">
                  <c:v>0.47526174157927115</c:v>
                </c:pt>
                <c:pt idx="47">
                  <c:v>0.48172776784407667</c:v>
                </c:pt>
                <c:pt idx="48">
                  <c:v>0.48819620061586039</c:v>
                </c:pt>
                <c:pt idx="49">
                  <c:v>0.49467345253119588</c:v>
                </c:pt>
                <c:pt idx="50">
                  <c:v>0.50116566399733875</c:v>
                </c:pt>
                <c:pt idx="51">
                  <c:v>0.50767869636258367</c:v>
                </c:pt>
                <c:pt idx="52">
                  <c:v>0.51421813273207606</c:v>
                </c:pt>
                <c:pt idx="53">
                  <c:v>0.52078928774676303</c:v>
                </c:pt>
                <c:pt idx="54">
                  <c:v>0.52739722688875856</c:v>
                </c:pt>
                <c:pt idx="55">
                  <c:v>0.53404679504810004</c:v>
                </c:pt>
                <c:pt idx="56">
                  <c:v>0.54074265331322746</c:v>
                </c:pt>
                <c:pt idx="57">
                  <c:v>0.54748932234696124</c:v>
                </c:pt>
                <c:pt idx="58">
                  <c:v>0.55429123035793193</c:v>
                </c:pt>
                <c:pt idx="59">
                  <c:v>0.56115276359740329</c:v>
                </c:pt>
                <c:pt idx="60">
                  <c:v>0.56807831747498405</c:v>
                </c:pt>
                <c:pt idx="61">
                  <c:v>0.57507234672932561</c:v>
                </c:pt>
                <c:pt idx="62">
                  <c:v>0.58213941353158616</c:v>
                </c:pt>
                <c:pt idx="63">
                  <c:v>0.58928423286419573</c:v>
                </c:pt>
                <c:pt idx="64">
                  <c:v>0.59651171494636535</c:v>
                </c:pt>
                <c:pt idx="65">
                  <c:v>0.60382700483434604</c:v>
                </c:pt>
                <c:pt idx="66">
                  <c:v>0.61123551959370348</c:v>
                </c:pt>
                <c:pt idx="67">
                  <c:v>0.61874298362449121</c:v>
                </c:pt>
                <c:pt idx="68">
                  <c:v>0.6263554628303456</c:v>
                </c:pt>
                <c:pt idx="69">
                  <c:v>0.63407939837631755</c:v>
                </c:pt>
                <c:pt idx="70">
                  <c:v>0.6419216407955779</c:v>
                </c:pt>
                <c:pt idx="71">
                  <c:v>0.64988948519806145</c:v>
                </c:pt>
                <c:pt idx="72">
                  <c:v>0.65799070831784545</c:v>
                </c:pt>
                <c:pt idx="73">
                  <c:v>0.66623360812049781</c:v>
                </c:pt>
                <c:pt idx="74">
                  <c:v>0.67462704668397522</c:v>
                </c:pt>
                <c:pt idx="75">
                  <c:v>0.68318049707176942</c:v>
                </c:pt>
                <c:pt idx="76">
                  <c:v>0.69190409493825733</c:v>
                </c:pt>
                <c:pt idx="77">
                  <c:v>0.70080869564599224</c:v>
                </c:pt>
                <c:pt idx="78">
                  <c:v>0.7099059377349104</c:v>
                </c:pt>
                <c:pt idx="79">
                  <c:v>0.71920831366606697</c:v>
                </c:pt>
                <c:pt idx="80">
                  <c:v>0.72872924886976753</c:v>
                </c:pt>
                <c:pt idx="81">
                  <c:v>0.73848319026263531</c:v>
                </c:pt>
                <c:pt idx="82">
                  <c:v>0.74848570556392569</c:v>
                </c:pt>
                <c:pt idx="83">
                  <c:v>0.75875359494295491</c:v>
                </c:pt>
                <c:pt idx="84">
                  <c:v>0.76930501677291929</c:v>
                </c:pt>
                <c:pt idx="85">
                  <c:v>0.78015962955941198</c:v>
                </c:pt>
                <c:pt idx="86">
                  <c:v>0.79133875246432761</c:v>
                </c:pt>
                <c:pt idx="87">
                  <c:v>0.80286554726999315</c:v>
                </c:pt>
                <c:pt idx="88">
                  <c:v>0.81476522513985339</c:v>
                </c:pt>
                <c:pt idx="89">
                  <c:v>0.82706528215053632</c:v>
                </c:pt>
                <c:pt idx="90">
                  <c:v>0.83979576832053915</c:v>
                </c:pt>
                <c:pt idx="91">
                  <c:v>0.85298959577470379</c:v>
                </c:pt>
                <c:pt idx="92">
                  <c:v>0.86668289280134936</c:v>
                </c:pt>
                <c:pt idx="93">
                  <c:v>0.88091541193194434</c:v>
                </c:pt>
                <c:pt idx="94">
                  <c:v>0.89573100186792465</c:v>
                </c:pt>
                <c:pt idx="95">
                  <c:v>0.91117815518155032</c:v>
                </c:pt>
                <c:pt idx="96">
                  <c:v>0.92731064633945715</c:v>
                </c:pt>
                <c:pt idx="97">
                  <c:v>0.9441882778853834</c:v>
                </c:pt>
                <c:pt idx="98">
                  <c:v>0.96187775676599852</c:v>
                </c:pt>
                <c:pt idx="99">
                  <c:v>0.98045372804797659</c:v>
                </c:pt>
                <c:pt idx="10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C5B-426D-AB3C-03DE619F0BAD}"/>
            </c:ext>
          </c:extLst>
        </c:ser>
        <c:ser>
          <c:idx val="5"/>
          <c:order val="3"/>
          <c:spPr>
            <a:ln w="63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'f1-F1'!$O$9:$O$109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'f1-F1'!$U$9:$U$109</c:f>
              <c:numCache>
                <c:formatCode>0.00</c:formatCode>
                <c:ptCount val="101"/>
                <c:pt idx="0">
                  <c:v>0</c:v>
                </c:pt>
                <c:pt idx="1">
                  <c:v>1.7470613807335365E-2</c:v>
                </c:pt>
                <c:pt idx="2">
                  <c:v>3.4203203932475341E-2</c:v>
                </c:pt>
                <c:pt idx="3">
                  <c:v>5.0253617373564527E-2</c:v>
                </c:pt>
                <c:pt idx="4">
                  <c:v>6.5672361511690994E-2</c:v>
                </c:pt>
                <c:pt idx="5">
                  <c:v>8.0505232740226473E-2</c:v>
                </c:pt>
                <c:pt idx="6">
                  <c:v>9.4793858438577849E-2</c:v>
                </c:pt>
                <c:pt idx="7">
                  <c:v>0.10857616590699395</c:v>
                </c:pt>
                <c:pt idx="8">
                  <c:v>0.12188678948572217</c:v>
                </c:pt>
                <c:pt idx="9">
                  <c:v>0.13475742515130387</c:v>
                </c:pt>
                <c:pt idx="10">
                  <c:v>0.14721714031774372</c:v>
                </c:pt>
                <c:pt idx="11">
                  <c:v>0.15929264529539205</c:v>
                </c:pt>
                <c:pt idx="12">
                  <c:v>0.17100853181705039</c:v>
                </c:pt>
                <c:pt idx="13">
                  <c:v>0.18238748318323883</c:v>
                </c:pt>
                <c:pt idx="14">
                  <c:v>0.19345045987070442</c:v>
                </c:pt>
                <c:pt idx="15">
                  <c:v>0.20421686386163815</c:v>
                </c:pt>
                <c:pt idx="16">
                  <c:v>0.21470468446307689</c:v>
                </c:pt>
                <c:pt idx="17">
                  <c:v>0.22493062797857252</c:v>
                </c:pt>
                <c:pt idx="18">
                  <c:v>0.23491023325297092</c:v>
                </c:pt>
                <c:pt idx="19">
                  <c:v>0.24465797482445556</c:v>
                </c:pt>
                <c:pt idx="20">
                  <c:v>0.25418735517654223</c:v>
                </c:pt>
                <c:pt idx="21">
                  <c:v>0.26351098737891399</c:v>
                </c:pt>
                <c:pt idx="22">
                  <c:v>0.27264066923379349</c:v>
                </c:pt>
                <c:pt idx="23">
                  <c:v>0.28158744989905954</c:v>
                </c:pt>
                <c:pt idx="24">
                  <c:v>0.29036168983661148</c:v>
                </c:pt>
                <c:pt idx="25">
                  <c:v>0.29897311483146904</c:v>
                </c:pt>
                <c:pt idx="26">
                  <c:v>0.30743086474133063</c:v>
                </c:pt>
                <c:pt idx="27">
                  <c:v>0.31574353756597834</c:v>
                </c:pt>
                <c:pt idx="28">
                  <c:v>0.32391922936966216</c:v>
                </c:pt>
                <c:pt idx="29">
                  <c:v>0.33196557054651976</c:v>
                </c:pt>
                <c:pt idx="30">
                  <c:v>0.33988975888861755</c:v>
                </c:pt>
                <c:pt idx="31">
                  <c:v>0.34769858989804275</c:v>
                </c:pt>
                <c:pt idx="32">
                  <c:v>0.35539848477844987</c:v>
                </c:pt>
                <c:pt idx="33">
                  <c:v>0.36299551654737994</c:v>
                </c:pt>
                <c:pt idx="34">
                  <c:v>0.37049543472801438</c:v>
                </c:pt>
                <c:pt idx="35">
                  <c:v>0.3779036891067068</c:v>
                </c:pt>
                <c:pt idx="36">
                  <c:v>0.38522545307846517</c:v>
                </c:pt>
                <c:pt idx="37">
                  <c:v>0.39246564714273124</c:v>
                </c:pt>
                <c:pt idx="38">
                  <c:v>0.39962896315029284</c:v>
                </c:pt>
                <c:pt idx="39">
                  <c:v>0.40671988993008368</c:v>
                </c:pt>
                <c:pt idx="40">
                  <c:v>0.41374274092989549</c:v>
                </c:pt>
                <c:pt idx="41">
                  <c:v>0.42070168447248357</c:v>
                </c:pt>
                <c:pt idx="42">
                  <c:v>0.42760077714094019</c:v>
                </c:pt>
                <c:pt idx="43">
                  <c:v>0.43444400064751615</c:v>
                </c:pt>
                <c:pt idx="44">
                  <c:v>0.441235302295378</c:v>
                </c:pt>
                <c:pt idx="45">
                  <c:v>0.44797863880963112</c:v>
                </c:pt>
                <c:pt idx="46">
                  <c:v>0.45467802290446369</c:v>
                </c:pt>
                <c:pt idx="47">
                  <c:v>0.46133757150032739</c:v>
                </c:pt>
                <c:pt idx="48">
                  <c:v>0.4679615540641095</c:v>
                </c:pt>
                <c:pt idx="49">
                  <c:v>0.47455443919001128</c:v>
                </c:pt>
                <c:pt idx="50">
                  <c:v>0.481120937349648</c:v>
                </c:pt>
                <c:pt idx="51">
                  <c:v>0.48766603778501683</c:v>
                </c:pt>
                <c:pt idx="52">
                  <c:v>0.49419503783275925</c:v>
                </c:pt>
                <c:pt idx="53">
                  <c:v>0.50071356353840679</c:v>
                </c:pt>
                <c:pt idx="54">
                  <c:v>0.5072275811766902</c:v>
                </c:pt>
                <c:pt idx="55">
                  <c:v>0.51374340012709196</c:v>
                </c:pt>
                <c:pt idx="56">
                  <c:v>0.52026766833317983</c:v>
                </c:pt>
                <c:pt idx="57">
                  <c:v>0.52680736218353563</c:v>
                </c:pt>
                <c:pt idx="58">
                  <c:v>0.53336977301479438</c:v>
                </c:pt>
                <c:pt idx="59">
                  <c:v>0.53996249253053252</c:v>
                </c:pt>
                <c:pt idx="60">
                  <c:v>0.54659339928195017</c:v>
                </c:pt>
                <c:pt idx="61">
                  <c:v>0.55327064803226833</c:v>
                </c:pt>
                <c:pt idx="62">
                  <c:v>0.56000266340679306</c:v>
                </c:pt>
                <c:pt idx="63">
                  <c:v>0.56679813879104224</c:v>
                </c:pt>
                <c:pt idx="64">
                  <c:v>0.5736660410395974</c:v>
                </c:pt>
                <c:pt idx="65">
                  <c:v>0.58061562123540977</c:v>
                </c:pt>
                <c:pt idx="66">
                  <c:v>0.5876564315087397</c:v>
                </c:pt>
                <c:pt idx="67">
                  <c:v>0.59479834778583995</c:v>
                </c:pt>
                <c:pt idx="68">
                  <c:v>0.60205159827854882</c:v>
                </c:pt>
                <c:pt idx="69">
                  <c:v>0.60942679753104501</c:v>
                </c:pt>
                <c:pt idx="70">
                  <c:v>0.6169349858924682</c:v>
                </c:pt>
                <c:pt idx="71">
                  <c:v>0.62458767436917539</c:v>
                </c:pt>
                <c:pt idx="72">
                  <c:v>0.63239689491669482</c:v>
                </c:pt>
                <c:pt idx="73">
                  <c:v>0.64037525635086578</c:v>
                </c:pt>
                <c:pt idx="74">
                  <c:v>0.64853600618553076</c:v>
                </c:pt>
                <c:pt idx="75">
                  <c:v>0.65689309883829283</c:v>
                </c:pt>
                <c:pt idx="76">
                  <c:v>0.66546127078635586</c:v>
                </c:pt>
                <c:pt idx="77">
                  <c:v>0.6742561234029103</c:v>
                </c:pt>
                <c:pt idx="78">
                  <c:v>0.68329421436386051</c:v>
                </c:pt>
                <c:pt idx="79">
                  <c:v>0.69259315868881233</c:v>
                </c:pt>
                <c:pt idx="80">
                  <c:v>0.70217174067401122</c:v>
                </c:pt>
                <c:pt idx="81">
                  <c:v>0.71205003819410495</c:v>
                </c:pt>
                <c:pt idx="82">
                  <c:v>0.72224956110105631</c:v>
                </c:pt>
                <c:pt idx="83">
                  <c:v>0.73279340574029317</c:v>
                </c:pt>
                <c:pt idx="84">
                  <c:v>0.7437064279459199</c:v>
                </c:pt>
                <c:pt idx="85">
                  <c:v>0.7550154372801674</c:v>
                </c:pt>
                <c:pt idx="86">
                  <c:v>0.76674941576133282</c:v>
                </c:pt>
                <c:pt idx="87">
                  <c:v>0.77893976489668681</c:v>
                </c:pt>
                <c:pt idx="88">
                  <c:v>0.79162058552369174</c:v>
                </c:pt>
                <c:pt idx="89">
                  <c:v>0.80482899579122058</c:v>
                </c:pt>
                <c:pt idx="90">
                  <c:v>0.81860549361596668</c:v>
                </c:pt>
                <c:pt idx="91">
                  <c:v>0.83299437117044617</c:v>
                </c:pt>
                <c:pt idx="92">
                  <c:v>0.84804419045192814</c:v>
                </c:pt>
                <c:pt idx="93">
                  <c:v>0.863808330815374</c:v>
                </c:pt>
                <c:pt idx="94">
                  <c:v>0.88034562161682939</c:v>
                </c:pt>
                <c:pt idx="95">
                  <c:v>0.89772107592154371</c:v>
                </c:pt>
                <c:pt idx="96">
                  <c:v>0.91600674473297383</c:v>
                </c:pt>
                <c:pt idx="97">
                  <c:v>0.93528271559070553</c:v>
                </c:pt>
                <c:pt idx="98">
                  <c:v>0.95563828492581171</c:v>
                </c:pt>
                <c:pt idx="99">
                  <c:v>0.97717334059496053</c:v>
                </c:pt>
                <c:pt idx="10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C5B-426D-AB3C-03DE619F0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4147056"/>
        <c:axId val="294146416"/>
      </c:scatterChart>
      <c:valAx>
        <c:axId val="294147056"/>
        <c:scaling>
          <c:orientation val="minMax"/>
          <c:max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1" baseline="0">
                    <a:solidFill>
                      <a:sysClr val="windowText" lastClr="000000"/>
                    </a:solidFill>
                  </a:rPr>
                  <a:t>f</a:t>
                </a:r>
                <a:r>
                  <a:rPr lang="en-US" sz="1400" b="1" baseline="-25000">
                    <a:solidFill>
                      <a:sysClr val="windowText" lastClr="000000"/>
                    </a:solidFill>
                  </a:rPr>
                  <a:t>1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146416"/>
        <c:crosses val="autoZero"/>
        <c:crossBetween val="midCat"/>
      </c:valAx>
      <c:valAx>
        <c:axId val="294146416"/>
        <c:scaling>
          <c:orientation val="minMax"/>
          <c:max val="1"/>
          <c:min val="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1">
                    <a:solidFill>
                      <a:sysClr val="windowText" lastClr="000000"/>
                    </a:solidFill>
                  </a:rPr>
                  <a:t>F</a:t>
                </a:r>
                <a:r>
                  <a:rPr lang="en-US" sz="1400" b="1" baseline="-25000">
                    <a:solidFill>
                      <a:sysClr val="windowText" lastClr="000000"/>
                    </a:solidFill>
                  </a:rPr>
                  <a:t>1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147056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0">
                <a:solidFill>
                  <a:sysClr val="windowText" lastClr="000000"/>
                </a:solidFill>
              </a:rPr>
              <a:t>95% joint confidence region r</a:t>
            </a:r>
            <a:r>
              <a:rPr lang="en-US" b="0" baseline="-25000">
                <a:solidFill>
                  <a:sysClr val="windowText" lastClr="000000"/>
                </a:solidFill>
              </a:rPr>
              <a:t>2</a:t>
            </a:r>
            <a:r>
              <a:rPr lang="en-US" b="0">
                <a:solidFill>
                  <a:sysClr val="windowText" lastClr="000000"/>
                </a:solidFill>
              </a:rPr>
              <a:t> vs r</a:t>
            </a:r>
            <a:r>
              <a:rPr lang="en-US" b="0" baseline="-25000">
                <a:solidFill>
                  <a:sysClr val="windowText" lastClr="000000"/>
                </a:solidFill>
              </a:rPr>
              <a:t>1</a:t>
            </a:r>
          </a:p>
        </c:rich>
      </c:tx>
      <c:layout>
        <c:manualLayout>
          <c:xMode val="edge"/>
          <c:yMode val="edge"/>
          <c:x val="0.18010448345221014"/>
          <c:y val="2.6340545625587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'f1-F1'!$AA$8</c:f>
              <c:strCache>
                <c:ptCount val="1"/>
                <c:pt idx="0">
                  <c:v>r2</c:v>
                </c:pt>
              </c:strCache>
            </c:strRef>
          </c:tx>
          <c:spPr>
            <a:ln w="63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'f1-F1'!$Z$9:$Z$81</c:f>
              <c:numCache>
                <c:formatCode>General</c:formatCode>
                <c:ptCount val="73"/>
                <c:pt idx="0">
                  <c:v>0.50195104727231554</c:v>
                </c:pt>
                <c:pt idx="1">
                  <c:v>0.50758615833429188</c:v>
                </c:pt>
                <c:pt idx="2">
                  <c:v>0.51285132170740544</c:v>
                </c:pt>
                <c:pt idx="3">
                  <c:v>0.51770646631919381</c:v>
                </c:pt>
                <c:pt idx="4">
                  <c:v>0.52211464158754517</c:v>
                </c:pt>
                <c:pt idx="5">
                  <c:v>0.5260422986369383</c:v>
                </c:pt>
                <c:pt idx="6">
                  <c:v>0.52945954562564301</c:v>
                </c:pt>
                <c:pt idx="7">
                  <c:v>0.53234037524068523</c:v>
                </c:pt>
                <c:pt idx="8">
                  <c:v>0.53466286262920193</c:v>
                </c:pt>
                <c:pt idx="9">
                  <c:v>0.53640933225981036</c:v>
                </c:pt>
                <c:pt idx="10">
                  <c:v>0.53756649244407428</c:v>
                </c:pt>
                <c:pt idx="11">
                  <c:v>0.53812553649427908</c:v>
                </c:pt>
                <c:pt idx="12">
                  <c:v>0.53808220974764276</c:v>
                </c:pt>
                <c:pt idx="13">
                  <c:v>0.53743684194686847</c:v>
                </c:pt>
                <c:pt idx="14">
                  <c:v>0.5361943447306039</c:v>
                </c:pt>
                <c:pt idx="15">
                  <c:v>0.53436417425290517</c:v>
                </c:pt>
                <c:pt idx="16">
                  <c:v>0.53196025921619472</c:v>
                </c:pt>
                <c:pt idx="17">
                  <c:v>0.52900089486542556</c:v>
                </c:pt>
                <c:pt idx="18">
                  <c:v>0.52550860375022002</c:v>
                </c:pt>
                <c:pt idx="19">
                  <c:v>0.52150996431466778</c:v>
                </c:pt>
                <c:pt idx="20">
                  <c:v>0.51703540861931796</c:v>
                </c:pt>
                <c:pt idx="21">
                  <c:v>0.51211899073482281</c:v>
                </c:pt>
                <c:pt idx="22">
                  <c:v>0.50679812756989762</c:v>
                </c:pt>
                <c:pt idx="23">
                  <c:v>0.50111331410605253</c:v>
                </c:pt>
                <c:pt idx="24">
                  <c:v>0.4951078152063314</c:v>
                </c:pt>
                <c:pt idx="25">
                  <c:v>0.48882733634358067</c:v>
                </c:pt>
                <c:pt idx="26">
                  <c:v>0.4823196757542027</c:v>
                </c:pt>
                <c:pt idx="27">
                  <c:v>0.47563436066471554</c:v>
                </c:pt>
                <c:pt idx="28">
                  <c:v>0.46882227035965374</c:v>
                </c:pt>
                <c:pt idx="29">
                  <c:v>0.46193524895949145</c:v>
                </c:pt>
                <c:pt idx="30">
                  <c:v>0.45502571085558119</c:v>
                </c:pt>
                <c:pt idx="31">
                  <c:v>0.44814624180498674</c:v>
                </c:pt>
                <c:pt idx="32">
                  <c:v>0.44134919872112027</c:v>
                </c:pt>
                <c:pt idx="33">
                  <c:v>0.43468631120601675</c:v>
                </c:pt>
                <c:pt idx="34">
                  <c:v>0.42820828785682757</c:v>
                </c:pt>
                <c:pt idx="35">
                  <c:v>0.42196443034277753</c:v>
                </c:pt>
                <c:pt idx="36">
                  <c:v>0.41600225818969283</c:v>
                </c:pt>
                <c:pt idx="37">
                  <c:v>0.41036714712771638</c:v>
                </c:pt>
                <c:pt idx="38">
                  <c:v>0.40510198375460299</c:v>
                </c:pt>
                <c:pt idx="39">
                  <c:v>0.4002468391428145</c:v>
                </c:pt>
                <c:pt idx="40">
                  <c:v>0.39583866387446315</c:v>
                </c:pt>
                <c:pt idx="41">
                  <c:v>0.39191100682507007</c:v>
                </c:pt>
                <c:pt idx="42">
                  <c:v>0.38849375983636536</c:v>
                </c:pt>
                <c:pt idx="43">
                  <c:v>0.38561293022132315</c:v>
                </c:pt>
                <c:pt idx="44">
                  <c:v>0.38329044283280644</c:v>
                </c:pt>
                <c:pt idx="45">
                  <c:v>0.38154397320219807</c:v>
                </c:pt>
                <c:pt idx="46">
                  <c:v>0.38038681301793414</c:v>
                </c:pt>
                <c:pt idx="47">
                  <c:v>0.3798277689677293</c:v>
                </c:pt>
                <c:pt idx="48">
                  <c:v>0.37987109571436567</c:v>
                </c:pt>
                <c:pt idx="49">
                  <c:v>0.3805164635151399</c:v>
                </c:pt>
                <c:pt idx="50">
                  <c:v>0.38175896073140447</c:v>
                </c:pt>
                <c:pt idx="51">
                  <c:v>0.38358913120910315</c:v>
                </c:pt>
                <c:pt idx="52">
                  <c:v>0.3859930462458136</c:v>
                </c:pt>
                <c:pt idx="53">
                  <c:v>0.38895241059658281</c:v>
                </c:pt>
                <c:pt idx="54">
                  <c:v>0.39244470171178836</c:v>
                </c:pt>
                <c:pt idx="55">
                  <c:v>0.39644334114734059</c:v>
                </c:pt>
                <c:pt idx="56">
                  <c:v>0.40091789684269036</c:v>
                </c:pt>
                <c:pt idx="57">
                  <c:v>0.40583431472718551</c:v>
                </c:pt>
                <c:pt idx="58">
                  <c:v>0.41115517789211076</c:v>
                </c:pt>
                <c:pt idx="59">
                  <c:v>0.41683999135595595</c:v>
                </c:pt>
                <c:pt idx="60">
                  <c:v>0.42284549025567703</c:v>
                </c:pt>
                <c:pt idx="61">
                  <c:v>0.42912596911842771</c:v>
                </c:pt>
                <c:pt idx="62">
                  <c:v>0.43563362970780567</c:v>
                </c:pt>
                <c:pt idx="63">
                  <c:v>0.44231894479729283</c:v>
                </c:pt>
                <c:pt idx="64">
                  <c:v>0.44913103510235464</c:v>
                </c:pt>
                <c:pt idx="65">
                  <c:v>0.45601805650251692</c:v>
                </c:pt>
                <c:pt idx="66">
                  <c:v>0.46292759460642718</c:v>
                </c:pt>
                <c:pt idx="67">
                  <c:v>0.46980706365702157</c:v>
                </c:pt>
                <c:pt idx="68">
                  <c:v>0.4766041067408881</c:v>
                </c:pt>
                <c:pt idx="69">
                  <c:v>0.48326699425599162</c:v>
                </c:pt>
                <c:pt idx="70">
                  <c:v>0.4897450176051808</c:v>
                </c:pt>
                <c:pt idx="71">
                  <c:v>0.49598887511923079</c:v>
                </c:pt>
                <c:pt idx="72">
                  <c:v>0.50195104727231554</c:v>
                </c:pt>
              </c:numCache>
            </c:numRef>
          </c:xVal>
          <c:yVal>
            <c:numRef>
              <c:f>'f1-F1'!$AA$9:$AA$81</c:f>
              <c:numCache>
                <c:formatCode>General</c:formatCode>
                <c:ptCount val="73"/>
                <c:pt idx="0">
                  <c:v>0.47501973964706384</c:v>
                </c:pt>
                <c:pt idx="1">
                  <c:v>0.48197197349310023</c:v>
                </c:pt>
                <c:pt idx="2">
                  <c:v>0.48914966089447681</c:v>
                </c:pt>
                <c:pt idx="3">
                  <c:v>0.49649817531606288</c:v>
                </c:pt>
                <c:pt idx="4">
                  <c:v>0.50396159012595598</c:v>
                </c:pt>
                <c:pt idx="5">
                  <c:v>0.51148310423091969</c:v>
                </c:pt>
                <c:pt idx="6">
                  <c:v>0.51900547436700073</c:v>
                </c:pt>
                <c:pt idx="7">
                  <c:v>0.5264714507553323</c:v>
                </c:pt>
                <c:pt idx="8">
                  <c:v>0.53382421280751957</c:v>
                </c:pt>
                <c:pt idx="9">
                  <c:v>0.54100780156462613</c:v>
                </c:pt>
                <c:pt idx="10">
                  <c:v>0.54796754557864102</c:v>
                </c:pt>
                <c:pt idx="11">
                  <c:v>0.55465047699520897</c:v>
                </c:pt>
                <c:pt idx="12">
                  <c:v>0.56100573467098591</c:v>
                </c:pt>
                <c:pt idx="13">
                  <c:v>0.56698495125764958</c:v>
                </c:pt>
                <c:pt idx="14">
                  <c:v>0.5725426213066257</c:v>
                </c:pt>
                <c:pt idx="15">
                  <c:v>0.57763644759302868</c:v>
                </c:pt>
                <c:pt idx="16">
                  <c:v>0.5822276630230826</c:v>
                </c:pt>
                <c:pt idx="17">
                  <c:v>0.58628132567511315</c:v>
                </c:pt>
                <c:pt idx="18">
                  <c:v>0.58976658472866972</c:v>
                </c:pt>
                <c:pt idx="19">
                  <c:v>0.5926569152578981</c:v>
                </c:pt>
                <c:pt idx="20">
                  <c:v>0.59493032010224123</c:v>
                </c:pt>
                <c:pt idx="21">
                  <c:v>0.59656949727811459</c:v>
                </c:pt>
                <c:pt idx="22">
                  <c:v>0.5975619716574474</c:v>
                </c:pt>
                <c:pt idx="23">
                  <c:v>0.59790018991094052</c:v>
                </c:pt>
                <c:pt idx="24">
                  <c:v>0.59758157799346312</c:v>
                </c:pt>
                <c:pt idx="25">
                  <c:v>0.59660856073409041</c:v>
                </c:pt>
                <c:pt idx="26">
                  <c:v>0.59498854338168994</c:v>
                </c:pt>
                <c:pt idx="27">
                  <c:v>0.59273385524650679</c:v>
                </c:pt>
                <c:pt idx="28">
                  <c:v>0.58986165586666761</c:v>
                </c:pt>
                <c:pt idx="29">
                  <c:v>0.58639380441373457</c:v>
                </c:pt>
                <c:pt idx="30">
                  <c:v>0.5823566933312101</c:v>
                </c:pt>
                <c:pt idx="31">
                  <c:v>0.57778104747210668</c:v>
                </c:pt>
                <c:pt idx="32">
                  <c:v>0.57270169026426276</c:v>
                </c:pt>
                <c:pt idx="33">
                  <c:v>0.56715727868302945</c:v>
                </c:pt>
                <c:pt idx="34">
                  <c:v>0.56119000904834748</c:v>
                </c:pt>
                <c:pt idx="35">
                  <c:v>0.55484529588527254</c:v>
                </c:pt>
                <c:pt idx="36">
                  <c:v>0.5481714262920182</c:v>
                </c:pt>
                <c:pt idx="37">
                  <c:v>0.54121919244598182</c:v>
                </c:pt>
                <c:pt idx="38">
                  <c:v>0.53404150504460524</c:v>
                </c:pt>
                <c:pt idx="39">
                  <c:v>0.52669299062301911</c:v>
                </c:pt>
                <c:pt idx="40">
                  <c:v>0.51922957581312612</c:v>
                </c:pt>
                <c:pt idx="41">
                  <c:v>0.5117080617081623</c:v>
                </c:pt>
                <c:pt idx="42">
                  <c:v>0.50418569157208126</c:v>
                </c:pt>
                <c:pt idx="43">
                  <c:v>0.49671971518374969</c:v>
                </c:pt>
                <c:pt idx="44">
                  <c:v>0.48936695313156242</c:v>
                </c:pt>
                <c:pt idx="45">
                  <c:v>0.48218336437445586</c:v>
                </c:pt>
                <c:pt idx="46">
                  <c:v>0.47522362036044102</c:v>
                </c:pt>
                <c:pt idx="47">
                  <c:v>0.46854068894387302</c:v>
                </c:pt>
                <c:pt idx="48">
                  <c:v>0.46218543126809608</c:v>
                </c:pt>
                <c:pt idx="49">
                  <c:v>0.45620621468143241</c:v>
                </c:pt>
                <c:pt idx="50">
                  <c:v>0.45064854463245635</c:v>
                </c:pt>
                <c:pt idx="51">
                  <c:v>0.44555471834605331</c:v>
                </c:pt>
                <c:pt idx="52">
                  <c:v>0.44096350291599939</c:v>
                </c:pt>
                <c:pt idx="53">
                  <c:v>0.43690984026396895</c:v>
                </c:pt>
                <c:pt idx="54">
                  <c:v>0.43342458121041227</c:v>
                </c:pt>
                <c:pt idx="55">
                  <c:v>0.43053425068118401</c:v>
                </c:pt>
                <c:pt idx="56">
                  <c:v>0.42826084583684071</c:v>
                </c:pt>
                <c:pt idx="57">
                  <c:v>0.4266216686609674</c:v>
                </c:pt>
                <c:pt idx="58">
                  <c:v>0.42562919428163459</c:v>
                </c:pt>
                <c:pt idx="59">
                  <c:v>0.42529097602814148</c:v>
                </c:pt>
                <c:pt idx="60">
                  <c:v>0.42560958794561887</c:v>
                </c:pt>
                <c:pt idx="61">
                  <c:v>0.42658260520499164</c:v>
                </c:pt>
                <c:pt idx="62">
                  <c:v>0.42820262255739211</c:v>
                </c:pt>
                <c:pt idx="63">
                  <c:v>0.4304573106925752</c:v>
                </c:pt>
                <c:pt idx="64">
                  <c:v>0.43332951007241433</c:v>
                </c:pt>
                <c:pt idx="65">
                  <c:v>0.43679736152534754</c:v>
                </c:pt>
                <c:pt idx="66">
                  <c:v>0.44083447260787195</c:v>
                </c:pt>
                <c:pt idx="67">
                  <c:v>0.44541011846697531</c:v>
                </c:pt>
                <c:pt idx="68">
                  <c:v>0.45048947567481934</c:v>
                </c:pt>
                <c:pt idx="69">
                  <c:v>0.45603388725605254</c:v>
                </c:pt>
                <c:pt idx="70">
                  <c:v>0.46200115689073451</c:v>
                </c:pt>
                <c:pt idx="71">
                  <c:v>0.46834587005380951</c:v>
                </c:pt>
                <c:pt idx="72">
                  <c:v>0.47501973964706384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37C-4CDA-97A5-D630E05B6D24}"/>
            </c:ext>
          </c:extLst>
        </c:ser>
        <c:ser>
          <c:idx val="1"/>
          <c:order val="1"/>
          <c:tx>
            <c:v>point estimate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plus"/>
            <c:size val="8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'f1-F1'!$B$2</c:f>
              <c:numCache>
                <c:formatCode>0.000</c:formatCode>
                <c:ptCount val="1"/>
                <c:pt idx="0">
                  <c:v>0.45897665273100419</c:v>
                </c:pt>
              </c:numCache>
            </c:numRef>
          </c:xVal>
          <c:yVal>
            <c:numRef>
              <c:f>'f1-F1'!$B$3</c:f>
              <c:numCache>
                <c:formatCode>0.000</c:formatCode>
                <c:ptCount val="1"/>
                <c:pt idx="0">
                  <c:v>0.511595582969541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37C-4CDA-97A5-D630E05B6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605472"/>
        <c:axId val="627605800"/>
      </c:scatterChart>
      <c:valAx>
        <c:axId val="627605472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1">
                    <a:solidFill>
                      <a:sysClr val="windowText" lastClr="000000"/>
                    </a:solidFill>
                  </a:rPr>
                  <a:t>r</a:t>
                </a:r>
                <a:r>
                  <a:rPr lang="en-US" sz="1400" b="1" baseline="-25000">
                    <a:solidFill>
                      <a:sysClr val="windowText" lastClr="000000"/>
                    </a:solidFill>
                  </a:rPr>
                  <a:t>1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7605800"/>
        <c:crosses val="autoZero"/>
        <c:crossBetween val="midCat"/>
      </c:valAx>
      <c:valAx>
        <c:axId val="627605800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1">
                    <a:solidFill>
                      <a:sysClr val="windowText" lastClr="000000"/>
                    </a:solidFill>
                  </a:rPr>
                  <a:t>r</a:t>
                </a:r>
                <a:r>
                  <a:rPr lang="en-US" sz="1400" b="1" baseline="-25000">
                    <a:solidFill>
                      <a:sysClr val="windowText" lastClr="000000"/>
                    </a:solidFill>
                  </a:rPr>
                  <a:t>2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760547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204470</xdr:colOff>
      <xdr:row>15</xdr:row>
      <xdr:rowOff>31750</xdr:rowOff>
    </xdr:from>
    <xdr:to>
      <xdr:col>7</xdr:col>
      <xdr:colOff>469900</xdr:colOff>
      <xdr:row>36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B3E292-E820-433D-9238-9AA022ECF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53975</xdr:colOff>
      <xdr:row>14</xdr:row>
      <xdr:rowOff>174625</xdr:rowOff>
    </xdr:from>
    <xdr:to>
      <xdr:col>13</xdr:col>
      <xdr:colOff>431800</xdr:colOff>
      <xdr:row>36</xdr:row>
      <xdr:rowOff>6350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A109"/>
  <sheetViews>
    <sheetView tabSelected="1" workbookViewId="0">
      <selection activeCell="M7" sqref="M7"/>
    </sheetView>
  </sheetViews>
  <sheetFormatPr baseColWidth="10" defaultColWidth="8.7265625" defaultRowHeight="14.5" x14ac:dyDescent="0.35"/>
  <cols>
    <col min="3" max="3" width="10" bestFit="1" customWidth="1"/>
    <col min="13" max="13" width="11.81640625" bestFit="1" customWidth="1"/>
    <col min="27" max="28" width="11.81640625" bestFit="1" customWidth="1"/>
  </cols>
  <sheetData>
    <row r="1" spans="1:27" ht="15" thickBot="1" x14ac:dyDescent="0.4">
      <c r="A1" t="s">
        <v>27</v>
      </c>
    </row>
    <row r="2" spans="1:27" ht="15" customHeight="1" thickBot="1" x14ac:dyDescent="0.4">
      <c r="A2" s="9" t="s">
        <v>3</v>
      </c>
      <c r="B2" s="50">
        <v>0.45897665273100419</v>
      </c>
      <c r="C2" s="40" t="s">
        <v>30</v>
      </c>
      <c r="D2" s="38">
        <f>G3*SQRT(J13)</f>
        <v>2.9380356573462933E-2</v>
      </c>
      <c r="E2" s="10"/>
      <c r="F2" s="11" t="s">
        <v>10</v>
      </c>
      <c r="G2" s="22">
        <f>SUMSQ(F10:F60)</f>
        <v>6.2486668747600942E-3</v>
      </c>
      <c r="I2" s="52"/>
      <c r="J2" s="45"/>
      <c r="K2" s="45"/>
      <c r="L2" s="45"/>
      <c r="M2" s="45"/>
      <c r="N2" s="45"/>
      <c r="O2" s="46"/>
      <c r="W2" s="1" t="s">
        <v>26</v>
      </c>
      <c r="Y2" s="1" t="s">
        <v>21</v>
      </c>
      <c r="Z2" s="1"/>
    </row>
    <row r="3" spans="1:27" ht="15" customHeight="1" thickBot="1" x14ac:dyDescent="0.4">
      <c r="A3" s="12" t="s">
        <v>4</v>
      </c>
      <c r="B3" s="51">
        <v>0.511595582969541</v>
      </c>
      <c r="C3" s="41" t="s">
        <v>30</v>
      </c>
      <c r="D3" s="39">
        <f>G3*SQRT(K14)</f>
        <v>3.2014255978197993E-2</v>
      </c>
      <c r="E3" s="5"/>
      <c r="F3" s="13" t="s">
        <v>11</v>
      </c>
      <c r="G3" s="6">
        <f>SQRT(G2/(COUNT(B10:B60)-2))</f>
        <v>1.9762127407556757E-2</v>
      </c>
      <c r="I3" s="53"/>
      <c r="J3" s="58" t="s">
        <v>31</v>
      </c>
      <c r="K3" s="58"/>
      <c r="L3" s="58"/>
      <c r="M3" s="58"/>
      <c r="N3" s="58"/>
      <c r="O3" s="47"/>
      <c r="W3" s="19">
        <f>IF(J10-K11=0,PI()/2,ATAN(2*K10/(J10-K11))/2)</f>
        <v>-0.705136860268888</v>
      </c>
      <c r="Y3" s="24">
        <f>(J10*COS(W3)^2+2*K10*SIN(W3)*COS(W3)+K11*SIN(W3)^2)/(2*G6)/G3^2</f>
        <v>314.01207599506256</v>
      </c>
      <c r="Z3" s="42">
        <f>(K10*COS(2*W3)+(K11-J10)/2*SIN(2*W3))/2*G6/G3^2</f>
        <v>-1.2912333269473179E-13</v>
      </c>
    </row>
    <row r="4" spans="1:27" ht="15" thickBot="1" x14ac:dyDescent="0.4">
      <c r="A4" s="28" t="s">
        <v>29</v>
      </c>
      <c r="B4" s="5"/>
      <c r="C4" s="5"/>
      <c r="D4" s="5"/>
      <c r="E4" s="5"/>
      <c r="F4" s="5"/>
      <c r="G4" s="6"/>
      <c r="I4" s="53"/>
      <c r="J4" s="58"/>
      <c r="K4" s="58"/>
      <c r="L4" s="58"/>
      <c r="M4" s="58"/>
      <c r="N4" s="58"/>
      <c r="O4" s="47"/>
      <c r="Y4" s="43">
        <f>(K10*COS(2*W3)+(K11-J10)/2*SIN(2*W3))/(2*G6)/G3^2</f>
        <v>-9.7791471093745841E-15</v>
      </c>
      <c r="Z4" s="8">
        <f>(J10*SIN(W3)^2-2*K10*SIN(W3)*COS(W3)+K11*COS(W3)^2)/(2*G6)/G3^2</f>
        <v>94.901817224560759</v>
      </c>
    </row>
    <row r="5" spans="1:27" ht="15" thickBot="1" x14ac:dyDescent="0.4">
      <c r="A5" s="12"/>
      <c r="B5" s="30"/>
      <c r="C5" s="44" t="s">
        <v>12</v>
      </c>
      <c r="D5" s="20">
        <f>G3^2*K13</f>
        <v>4.9935617981207263E-4</v>
      </c>
      <c r="E5" s="5"/>
      <c r="F5" s="13" t="s">
        <v>16</v>
      </c>
      <c r="G5" s="6">
        <f>COUNT(B10:B60)-2</f>
        <v>16</v>
      </c>
      <c r="I5" s="54"/>
      <c r="J5" s="48"/>
      <c r="K5" s="48"/>
      <c r="L5" s="48"/>
      <c r="M5" s="48"/>
      <c r="N5" s="48"/>
      <c r="O5" s="49"/>
    </row>
    <row r="6" spans="1:27" ht="15" thickBot="1" x14ac:dyDescent="0.4">
      <c r="A6" s="29"/>
      <c r="B6" s="7"/>
      <c r="C6" s="16" t="s">
        <v>13</v>
      </c>
      <c r="D6" s="23">
        <f>D5/(D2*D3)</f>
        <v>0.53089661155602297</v>
      </c>
      <c r="E6" s="7"/>
      <c r="F6" s="16" t="s">
        <v>17</v>
      </c>
      <c r="G6" s="8">
        <f>_xlfn.F.INV(0.95,2,G5)</f>
        <v>3.6337234675916275</v>
      </c>
    </row>
    <row r="7" spans="1:27" x14ac:dyDescent="0.35">
      <c r="O7" s="55" t="s">
        <v>24</v>
      </c>
      <c r="P7" s="56"/>
      <c r="Q7" s="56"/>
      <c r="R7" s="56"/>
      <c r="S7" s="56"/>
      <c r="T7" s="56"/>
      <c r="U7" s="57"/>
      <c r="W7" s="55" t="s">
        <v>25</v>
      </c>
      <c r="X7" s="56"/>
      <c r="Y7" s="56"/>
      <c r="Z7" s="56"/>
      <c r="AA7" s="57"/>
    </row>
    <row r="8" spans="1:27" ht="15" thickBot="1" x14ac:dyDescent="0.4">
      <c r="A8" s="27" t="s">
        <v>28</v>
      </c>
      <c r="O8" s="15" t="s">
        <v>0</v>
      </c>
      <c r="P8" s="16" t="s">
        <v>5</v>
      </c>
      <c r="Q8" s="16" t="s">
        <v>1</v>
      </c>
      <c r="R8" s="16" t="s">
        <v>7</v>
      </c>
      <c r="S8" s="16" t="s">
        <v>8</v>
      </c>
      <c r="T8" s="16" t="s">
        <v>14</v>
      </c>
      <c r="U8" s="26" t="s">
        <v>15</v>
      </c>
      <c r="W8" s="15" t="s">
        <v>18</v>
      </c>
      <c r="X8" s="16" t="s">
        <v>19</v>
      </c>
      <c r="Y8" s="16" t="s">
        <v>20</v>
      </c>
      <c r="Z8" s="16" t="s">
        <v>3</v>
      </c>
      <c r="AA8" s="26" t="s">
        <v>4</v>
      </c>
    </row>
    <row r="9" spans="1:27" ht="15" thickBot="1" x14ac:dyDescent="0.4">
      <c r="A9" s="2" t="s">
        <v>0</v>
      </c>
      <c r="B9" s="3" t="s">
        <v>1</v>
      </c>
      <c r="C9" s="2" t="s">
        <v>5</v>
      </c>
      <c r="D9" s="4" t="s">
        <v>6</v>
      </c>
      <c r="E9" s="4" t="s">
        <v>2</v>
      </c>
      <c r="F9" s="4" t="s">
        <v>9</v>
      </c>
      <c r="G9" s="4" t="s">
        <v>7</v>
      </c>
      <c r="H9" s="3" t="s">
        <v>8</v>
      </c>
      <c r="J9" s="13" t="s">
        <v>22</v>
      </c>
      <c r="K9" s="36"/>
      <c r="O9" s="14">
        <v>0</v>
      </c>
      <c r="P9" s="5">
        <f>1-O9</f>
        <v>1</v>
      </c>
      <c r="Q9" s="5">
        <f t="shared" ref="Q9:Q40" si="0">($B$2*$O9^2+$O9*$P9)/($B$2*$O9^2+2*$O9*$P9+$B$3*$P9^2)</f>
        <v>0</v>
      </c>
      <c r="R9" s="5">
        <f t="shared" ref="R9:R40" si="1">P9*O9^2*($B$3*P9+O9)/($B$2*O9^2+2*O9*P9+$B$3*P9^2)</f>
        <v>0</v>
      </c>
      <c r="S9" s="5">
        <f t="shared" ref="S9:S40" si="2">-O9*P9^2*($B$2*O9+P9)/($B$2*O9^2+2*O9*P9+$B$3*P9^2)</f>
        <v>0</v>
      </c>
      <c r="T9" s="21">
        <f t="shared" ref="T9:T40" si="3">Q9+SQRT(2*$G$6*($D$2^2*R9^2+2*$D$5*R9*S9+$D$3^2*S9^2))</f>
        <v>0</v>
      </c>
      <c r="U9" s="25">
        <f t="shared" ref="U9:U40" si="4">Q9-SQRT(2*$G$6*($D$2^2*R9^2+2*$D$5*R9*S9+$D$3^2*S9^2))</f>
        <v>0</v>
      </c>
      <c r="W9" s="14">
        <v>0</v>
      </c>
      <c r="X9" s="5">
        <f t="shared" ref="X9:X40" si="5">COS(W9*PI()/180)/SQRT($Y$3)</f>
        <v>5.6432179657910503E-2</v>
      </c>
      <c r="Y9" s="5">
        <f t="shared" ref="Y9:Y40" si="6">SIN(W9*PI()/180)/SQRT($Z$4)</f>
        <v>0</v>
      </c>
      <c r="Z9" s="5">
        <f t="shared" ref="Z9:Z40" si="7">$B$2+X9*COS(-$W$3)+Y9*SIN(-$W$3)</f>
        <v>0.50195104727231554</v>
      </c>
      <c r="AA9" s="6">
        <f t="shared" ref="AA9:AA40" si="8">$B$3-X9*SIN(-$W$3)+Y9*COS(-$W$3)</f>
        <v>0.47501973964706384</v>
      </c>
    </row>
    <row r="10" spans="1:27" x14ac:dyDescent="0.35">
      <c r="A10" s="31">
        <v>0.1</v>
      </c>
      <c r="B10" s="32">
        <v>0.13600000000000001</v>
      </c>
      <c r="C10" s="14">
        <f>IF(ISBLANK(A10),"",1-A10)</f>
        <v>0.9</v>
      </c>
      <c r="D10" s="5">
        <f t="shared" ref="D10" si="9">IF(ISBLANK(B10),"",1-B10)</f>
        <v>0.86399999999999999</v>
      </c>
      <c r="E10" s="5">
        <f>IF(ISBLANK(B10),"",($B$2*A10^2+A10*C10)/($B$2*A10^2+2*A10*C10+$B$3*C10^2))</f>
        <v>0.15791749455430157</v>
      </c>
      <c r="F10" s="5">
        <f>IF(ISBLANK(B10),"",B10-E10)</f>
        <v>-2.1917494554301559E-2</v>
      </c>
      <c r="G10" s="5">
        <f>IF(ISBLANK(B10),"",C10*A10^2*($B$3*C10+A10)/($B$2*A10^2+2*A10*C10+$B$3*C10^2)^2)</f>
        <v>1.4058556686425455E-2</v>
      </c>
      <c r="H10" s="6">
        <f>IF(ISBLANK(B10),"",-A10*C10^2*($B$2*A10+C10)/($B$2*A10^2+2*A10*C10+$B$3*C10^2)^2)</f>
        <v>-0.21355087512640486</v>
      </c>
      <c r="J10" s="24">
        <f>SUMPRODUCT($G$10:$G$60,G10:G60)</f>
        <v>0.62999751071300181</v>
      </c>
      <c r="K10" s="22">
        <f>SUMPRODUCT($G$10:$G$60,H10:H60)</f>
        <v>-0.30694632360638441</v>
      </c>
      <c r="O10" s="14">
        <v>0.01</v>
      </c>
      <c r="P10" s="5">
        <f t="shared" ref="P10:P73" si="10">1-O10</f>
        <v>0.99</v>
      </c>
      <c r="Q10" s="5">
        <f t="shared" si="0"/>
        <v>1.9080466110022145E-2</v>
      </c>
      <c r="R10" s="5">
        <f t="shared" si="1"/>
        <v>9.8091953388997801E-5</v>
      </c>
      <c r="S10" s="5">
        <f t="shared" si="2"/>
        <v>-1.8700764834432705E-2</v>
      </c>
      <c r="T10" s="21">
        <f t="shared" si="3"/>
        <v>2.0690318412708925E-2</v>
      </c>
      <c r="U10" s="25">
        <f t="shared" si="4"/>
        <v>1.7470613807335365E-2</v>
      </c>
      <c r="W10" s="14">
        <v>5</v>
      </c>
      <c r="X10" s="5">
        <f t="shared" si="5"/>
        <v>5.62174381769713E-2</v>
      </c>
      <c r="Y10" s="5">
        <f t="shared" si="6"/>
        <v>8.9466149032551567E-3</v>
      </c>
      <c r="Z10" s="5">
        <f t="shared" si="7"/>
        <v>0.50758615833429188</v>
      </c>
      <c r="AA10" s="6">
        <f t="shared" si="8"/>
        <v>0.48197197349310023</v>
      </c>
    </row>
    <row r="11" spans="1:27" ht="15" thickBot="1" x14ac:dyDescent="0.4">
      <c r="A11" s="31">
        <v>0.2</v>
      </c>
      <c r="B11" s="32">
        <v>0.27100000000000002</v>
      </c>
      <c r="C11" s="14">
        <f t="shared" ref="C11:C60" si="11">IF(ISBLANK(A11),"",1-A11)</f>
        <v>0.8</v>
      </c>
      <c r="D11" s="5">
        <f t="shared" ref="D11:D60" si="12">IF(ISBLANK(B11),"",1-B11)</f>
        <v>0.72899999999999998</v>
      </c>
      <c r="E11" s="5">
        <f t="shared" ref="E11:E60" si="13">IF(ISBLANK(B11),"",($B$2*A11^2+A11*C11)/($B$2*A11^2+2*A11*C11+$B$3*C11^2))</f>
        <v>0.2678948031274479</v>
      </c>
      <c r="F11" s="5">
        <f t="shared" ref="F11:F60" si="14">IF(ISBLANK(B11),"",B11-E11)</f>
        <v>3.1051968725521184E-3</v>
      </c>
      <c r="G11" s="5">
        <f t="shared" ref="G11:G60" si="15">IF(ISBLANK(B11),"",C11*A11^2*($B$3*C11+A11)/($B$2*A11^2+2*A11*C11+$B$3*C11^2)^2)</f>
        <v>4.3984795808390507E-2</v>
      </c>
      <c r="H11" s="6">
        <f t="shared" ref="H11:H60" si="16">IF(ISBLANK(B11),"",-A11*C11^2*($B$2*A11+C11)/($B$2*A11^2+2*A11*C11+$B$3*C11^2)^2)</f>
        <v>-0.25752142209128026</v>
      </c>
      <c r="J11" s="18">
        <f>SUMPRODUCT(G10:G60,$H$10:$H$60)</f>
        <v>-0.30694632360638441</v>
      </c>
      <c r="K11" s="8">
        <f>SUMPRODUCT(H10:H60,$H$10:$H$60)</f>
        <v>0.53059863909420946</v>
      </c>
      <c r="O11" s="14">
        <v>0.02</v>
      </c>
      <c r="P11" s="5">
        <f t="shared" si="10"/>
        <v>0.98</v>
      </c>
      <c r="Q11" s="5">
        <f t="shared" si="0"/>
        <v>3.7276890051435224E-2</v>
      </c>
      <c r="R11" s="5">
        <f t="shared" si="1"/>
        <v>3.8508924397942594E-4</v>
      </c>
      <c r="S11" s="5">
        <f t="shared" si="2"/>
        <v>-3.5800725205398384E-2</v>
      </c>
      <c r="T11" s="21">
        <f t="shared" si="3"/>
        <v>4.0350576170395107E-2</v>
      </c>
      <c r="U11" s="25">
        <f t="shared" si="4"/>
        <v>3.4203203932475341E-2</v>
      </c>
      <c r="W11" s="14">
        <v>10</v>
      </c>
      <c r="X11" s="5">
        <f t="shared" si="5"/>
        <v>5.5574848046488073E-2</v>
      </c>
      <c r="Y11" s="5">
        <f t="shared" si="6"/>
        <v>1.7825140664982763E-2</v>
      </c>
      <c r="Z11" s="5">
        <f t="shared" si="7"/>
        <v>0.51285132170740544</v>
      </c>
      <c r="AA11" s="6">
        <f t="shared" si="8"/>
        <v>0.48914966089447681</v>
      </c>
    </row>
    <row r="12" spans="1:27" ht="17" thickBot="1" x14ac:dyDescent="0.4">
      <c r="A12" s="31">
        <v>0.3</v>
      </c>
      <c r="B12" s="32">
        <v>0.33400000000000002</v>
      </c>
      <c r="C12" s="14">
        <f t="shared" si="11"/>
        <v>0.7</v>
      </c>
      <c r="D12" s="5">
        <f t="shared" si="12"/>
        <v>0.66599999999999993</v>
      </c>
      <c r="E12" s="5">
        <f t="shared" si="13"/>
        <v>0.35296562099629741</v>
      </c>
      <c r="F12" s="5">
        <f t="shared" si="14"/>
        <v>-1.8965620996297394E-2</v>
      </c>
      <c r="G12" s="5">
        <f t="shared" si="15"/>
        <v>8.1789232760969485E-2</v>
      </c>
      <c r="H12" s="6">
        <f t="shared" si="16"/>
        <v>-0.24291523589693975</v>
      </c>
      <c r="J12" s="37" t="s">
        <v>23</v>
      </c>
      <c r="K12" s="36"/>
      <c r="O12" s="14">
        <v>0.03</v>
      </c>
      <c r="P12" s="5">
        <f t="shared" si="10"/>
        <v>0.97</v>
      </c>
      <c r="Q12" s="5">
        <f t="shared" si="0"/>
        <v>5.4656546062378006E-2</v>
      </c>
      <c r="R12" s="5">
        <f t="shared" si="1"/>
        <v>8.5080910854385989E-4</v>
      </c>
      <c r="S12" s="5">
        <f t="shared" si="2"/>
        <v>-5.1426344190091462E-2</v>
      </c>
      <c r="T12" s="21">
        <f t="shared" si="3"/>
        <v>5.9059474751191485E-2</v>
      </c>
      <c r="U12" s="25">
        <f t="shared" si="4"/>
        <v>5.0253617373564527E-2</v>
      </c>
      <c r="W12" s="14">
        <v>15</v>
      </c>
      <c r="X12" s="5">
        <f t="shared" si="5"/>
        <v>5.4509299765360356E-2</v>
      </c>
      <c r="Y12" s="5">
        <f t="shared" si="6"/>
        <v>2.6568006343135643E-2</v>
      </c>
      <c r="Z12" s="5">
        <f t="shared" si="7"/>
        <v>0.51770646631919381</v>
      </c>
      <c r="AA12" s="6">
        <f t="shared" si="8"/>
        <v>0.49649817531606288</v>
      </c>
    </row>
    <row r="13" spans="1:27" x14ac:dyDescent="0.35">
      <c r="A13" s="31">
        <v>0.4</v>
      </c>
      <c r="B13" s="32">
        <v>0.39600000000000002</v>
      </c>
      <c r="C13" s="14">
        <f t="shared" si="11"/>
        <v>0.6</v>
      </c>
      <c r="D13" s="5">
        <f t="shared" si="12"/>
        <v>0.60399999999999998</v>
      </c>
      <c r="E13" s="5">
        <f t="shared" si="13"/>
        <v>0.42493455606762637</v>
      </c>
      <c r="F13" s="5">
        <f t="shared" si="14"/>
        <v>-2.8934556067626349E-2</v>
      </c>
      <c r="G13" s="5">
        <f t="shared" si="15"/>
        <v>0.12474124119170425</v>
      </c>
      <c r="H13" s="6">
        <f t="shared" si="16"/>
        <v>-0.2073945585566237</v>
      </c>
      <c r="J13" s="24">
        <f t="array" ref="J13:K14">MINVERSE(J10:K11)</f>
        <v>2.2102771543044502</v>
      </c>
      <c r="K13" s="22">
        <v>1.2786245509847107</v>
      </c>
      <c r="O13" s="14">
        <v>0.04</v>
      </c>
      <c r="P13" s="5">
        <f t="shared" si="10"/>
        <v>0.96</v>
      </c>
      <c r="Q13" s="5">
        <f t="shared" si="0"/>
        <v>7.1280284725595611E-2</v>
      </c>
      <c r="R13" s="5">
        <f t="shared" si="1"/>
        <v>1.4859515444390469E-3</v>
      </c>
      <c r="S13" s="5">
        <f t="shared" si="2"/>
        <v>-6.5691910403108913E-2</v>
      </c>
      <c r="T13" s="21">
        <f t="shared" si="3"/>
        <v>7.6888207939500228E-2</v>
      </c>
      <c r="U13" s="25">
        <f t="shared" si="4"/>
        <v>6.5672361511690994E-2</v>
      </c>
      <c r="W13" s="14">
        <v>20</v>
      </c>
      <c r="X13" s="5">
        <f t="shared" si="5"/>
        <v>5.3028902799403151E-2</v>
      </c>
      <c r="Y13" s="5">
        <f t="shared" si="6"/>
        <v>3.5108673450816419E-2</v>
      </c>
      <c r="Z13" s="5">
        <f t="shared" si="7"/>
        <v>0.52211464158754517</v>
      </c>
      <c r="AA13" s="6">
        <f t="shared" si="8"/>
        <v>0.50396159012595598</v>
      </c>
    </row>
    <row r="14" spans="1:27" ht="15" thickBot="1" x14ac:dyDescent="0.4">
      <c r="A14" s="31">
        <v>0.5</v>
      </c>
      <c r="B14" s="32">
        <v>0.51600000000000001</v>
      </c>
      <c r="C14" s="14">
        <f t="shared" si="11"/>
        <v>0.5</v>
      </c>
      <c r="D14" s="5">
        <f t="shared" si="12"/>
        <v>0.48399999999999999</v>
      </c>
      <c r="E14" s="5">
        <f t="shared" si="13"/>
        <v>0.49114330067349338</v>
      </c>
      <c r="F14" s="5">
        <f t="shared" si="14"/>
        <v>2.4856699326506637E-2</v>
      </c>
      <c r="G14" s="5">
        <f t="shared" si="15"/>
        <v>0.1712992174406773</v>
      </c>
      <c r="H14" s="6">
        <f t="shared" si="16"/>
        <v>-0.16533625904494048</v>
      </c>
      <c r="J14" s="18">
        <v>1.2786245509847107</v>
      </c>
      <c r="K14" s="8">
        <v>2.6243359907117734</v>
      </c>
      <c r="O14" s="14">
        <v>0.05</v>
      </c>
      <c r="P14" s="5">
        <f t="shared" si="10"/>
        <v>0.95</v>
      </c>
      <c r="Q14" s="5">
        <f t="shared" si="0"/>
        <v>8.7203290296699321E-2</v>
      </c>
      <c r="R14" s="5">
        <f t="shared" si="1"/>
        <v>2.2819917742582523E-3</v>
      </c>
      <c r="S14" s="5">
        <f t="shared" si="2"/>
        <v>-7.8700969492771125E-2</v>
      </c>
      <c r="T14" s="21">
        <f t="shared" si="3"/>
        <v>9.3901347853172168E-2</v>
      </c>
      <c r="U14" s="25">
        <f t="shared" si="4"/>
        <v>8.0505232740226473E-2</v>
      </c>
      <c r="W14" s="14">
        <v>25</v>
      </c>
      <c r="X14" s="5">
        <f t="shared" si="5"/>
        <v>5.1144923863415521E-2</v>
      </c>
      <c r="Y14" s="5">
        <f t="shared" si="6"/>
        <v>4.3382142354339855E-2</v>
      </c>
      <c r="Z14" s="5">
        <f t="shared" si="7"/>
        <v>0.5260422986369383</v>
      </c>
      <c r="AA14" s="6">
        <f t="shared" si="8"/>
        <v>0.51148310423091969</v>
      </c>
    </row>
    <row r="15" spans="1:27" x14ac:dyDescent="0.35">
      <c r="A15" s="31">
        <v>0.6</v>
      </c>
      <c r="B15" s="32">
        <v>0.55700000000000005</v>
      </c>
      <c r="C15" s="14">
        <f t="shared" si="11"/>
        <v>0.4</v>
      </c>
      <c r="D15" s="5">
        <f t="shared" si="12"/>
        <v>0.44299999999999995</v>
      </c>
      <c r="E15" s="5">
        <f t="shared" si="13"/>
        <v>0.55733585837846711</v>
      </c>
      <c r="F15" s="5">
        <f t="shared" si="14"/>
        <v>-3.3585837846705768E-4</v>
      </c>
      <c r="G15" s="5">
        <f t="shared" si="15"/>
        <v>0.2191747555309258</v>
      </c>
      <c r="H15" s="6">
        <f t="shared" si="16"/>
        <v>-0.12264522821222562</v>
      </c>
      <c r="O15" s="14">
        <v>0.06</v>
      </c>
      <c r="P15" s="5">
        <f t="shared" si="10"/>
        <v>0.94</v>
      </c>
      <c r="Q15" s="5">
        <f t="shared" si="0"/>
        <v>0.10247573374522959</v>
      </c>
      <c r="R15" s="5">
        <f t="shared" si="1"/>
        <v>3.2310873585171731E-3</v>
      </c>
      <c r="S15" s="5">
        <f t="shared" si="2"/>
        <v>-9.0547558337284853E-2</v>
      </c>
      <c r="T15" s="21">
        <f t="shared" si="3"/>
        <v>0.11015760905188132</v>
      </c>
      <c r="U15" s="25">
        <f t="shared" si="4"/>
        <v>9.4793858438577849E-2</v>
      </c>
      <c r="W15" s="14">
        <v>30</v>
      </c>
      <c r="X15" s="5">
        <f t="shared" si="5"/>
        <v>4.8871701174677928E-2</v>
      </c>
      <c r="Y15" s="5">
        <f t="shared" si="6"/>
        <v>5.1325446959693002E-2</v>
      </c>
      <c r="Z15" s="5">
        <f t="shared" si="7"/>
        <v>0.52945954562564301</v>
      </c>
      <c r="AA15" s="6">
        <f t="shared" si="8"/>
        <v>0.51900547436700073</v>
      </c>
    </row>
    <row r="16" spans="1:27" x14ac:dyDescent="0.35">
      <c r="A16" s="31">
        <v>0.7</v>
      </c>
      <c r="B16" s="32">
        <v>0.61199999999999999</v>
      </c>
      <c r="C16" s="14">
        <f t="shared" si="11"/>
        <v>0.30000000000000004</v>
      </c>
      <c r="D16" s="5">
        <f t="shared" si="12"/>
        <v>0.38800000000000001</v>
      </c>
      <c r="E16" s="5">
        <f t="shared" si="13"/>
        <v>0.62942831334402305</v>
      </c>
      <c r="F16" s="5">
        <f t="shared" si="14"/>
        <v>-1.7428313344023061E-2</v>
      </c>
      <c r="G16" s="5">
        <f t="shared" si="15"/>
        <v>0.26280076157974569</v>
      </c>
      <c r="H16" s="6">
        <f t="shared" si="16"/>
        <v>-8.1987395315324493E-2</v>
      </c>
      <c r="O16" s="14">
        <v>7.0000000000000007E-2</v>
      </c>
      <c r="P16" s="5">
        <f t="shared" si="10"/>
        <v>0.92999999999999994</v>
      </c>
      <c r="Q16" s="5">
        <f t="shared" si="0"/>
        <v>0.11714333790752694</v>
      </c>
      <c r="R16" s="5">
        <f t="shared" si="1"/>
        <v>4.3259976442531186E-3</v>
      </c>
      <c r="S16" s="5">
        <f t="shared" si="2"/>
        <v>-0.10131727295622003</v>
      </c>
      <c r="T16" s="21">
        <f t="shared" si="3"/>
        <v>0.12571050990805993</v>
      </c>
      <c r="U16" s="25">
        <f t="shared" si="4"/>
        <v>0.10857616590699395</v>
      </c>
      <c r="W16" s="14">
        <v>35</v>
      </c>
      <c r="X16" s="5">
        <f t="shared" si="5"/>
        <v>4.6226535330461047E-2</v>
      </c>
      <c r="Y16" s="5">
        <f t="shared" si="6"/>
        <v>5.8878133922530697E-2</v>
      </c>
      <c r="Z16" s="5">
        <f t="shared" si="7"/>
        <v>0.53234037524068523</v>
      </c>
      <c r="AA16" s="6">
        <f t="shared" si="8"/>
        <v>0.5264714507553323</v>
      </c>
    </row>
    <row r="17" spans="1:27" x14ac:dyDescent="0.35">
      <c r="A17" s="31">
        <v>0.8</v>
      </c>
      <c r="B17" s="32">
        <v>0.69499999999999995</v>
      </c>
      <c r="C17" s="14">
        <f t="shared" si="11"/>
        <v>0.19999999999999996</v>
      </c>
      <c r="D17" s="5">
        <f t="shared" si="12"/>
        <v>0.30500000000000005</v>
      </c>
      <c r="E17" s="5">
        <f t="shared" si="13"/>
        <v>0.71545049477188938</v>
      </c>
      <c r="F17" s="5">
        <f t="shared" si="14"/>
        <v>-2.0450494771889427E-2</v>
      </c>
      <c r="G17" s="5">
        <f t="shared" si="15"/>
        <v>0.28714779748860031</v>
      </c>
      <c r="H17" s="6">
        <f t="shared" si="16"/>
        <v>-4.5123965692100115E-2</v>
      </c>
      <c r="O17" s="14">
        <v>0.08</v>
      </c>
      <c r="P17" s="5">
        <f t="shared" si="10"/>
        <v>0.92</v>
      </c>
      <c r="Q17" s="5">
        <f t="shared" si="0"/>
        <v>0.13124786826932899</v>
      </c>
      <c r="R17" s="5">
        <f t="shared" si="1"/>
        <v>5.5600136430762953E-3</v>
      </c>
      <c r="S17" s="5">
        <f t="shared" si="2"/>
        <v>-0.11108819570316009</v>
      </c>
      <c r="T17" s="21">
        <f t="shared" si="3"/>
        <v>0.14060894705293581</v>
      </c>
      <c r="U17" s="25">
        <f t="shared" si="4"/>
        <v>0.12188678948572217</v>
      </c>
      <c r="W17" s="14">
        <v>40</v>
      </c>
      <c r="X17" s="5">
        <f t="shared" si="5"/>
        <v>4.3229557640034173E-2</v>
      </c>
      <c r="Y17" s="5">
        <f t="shared" si="6"/>
        <v>6.5982722734628643E-2</v>
      </c>
      <c r="Z17" s="5">
        <f t="shared" si="7"/>
        <v>0.53466286262920193</v>
      </c>
      <c r="AA17" s="6">
        <f t="shared" si="8"/>
        <v>0.53382421280751957</v>
      </c>
    </row>
    <row r="18" spans="1:27" x14ac:dyDescent="0.35">
      <c r="A18" s="31">
        <v>0.9</v>
      </c>
      <c r="B18" s="32">
        <v>0.84599999999999997</v>
      </c>
      <c r="C18" s="14">
        <f t="shared" si="11"/>
        <v>9.9999999999999978E-2</v>
      </c>
      <c r="D18" s="5">
        <f t="shared" si="12"/>
        <v>0.15400000000000003</v>
      </c>
      <c r="E18" s="5">
        <f t="shared" si="13"/>
        <v>0.82920063096825292</v>
      </c>
      <c r="F18" s="5">
        <f t="shared" si="14"/>
        <v>1.6799369031747058E-2</v>
      </c>
      <c r="G18" s="5">
        <f t="shared" si="15"/>
        <v>0.24843007261830569</v>
      </c>
      <c r="H18" s="6">
        <f t="shared" si="16"/>
        <v>-1.488992496944324E-2</v>
      </c>
      <c r="O18" s="14">
        <v>0.09</v>
      </c>
      <c r="P18" s="5">
        <f t="shared" si="10"/>
        <v>0.91</v>
      </c>
      <c r="Q18" s="5">
        <f t="shared" si="0"/>
        <v>0.14482756057221949</v>
      </c>
      <c r="R18" s="5">
        <f t="shared" si="1"/>
        <v>6.9268967593650206E-3</v>
      </c>
      <c r="S18" s="5">
        <f t="shared" si="2"/>
        <v>-0.11993170290985493</v>
      </c>
      <c r="T18" s="21">
        <f t="shared" si="3"/>
        <v>0.1548976959931351</v>
      </c>
      <c r="U18" s="25">
        <f t="shared" si="4"/>
        <v>0.13475742515130387</v>
      </c>
      <c r="W18" s="14">
        <v>45</v>
      </c>
      <c r="X18" s="5">
        <f t="shared" si="5"/>
        <v>3.9903576913246065E-2</v>
      </c>
      <c r="Y18" s="5">
        <f t="shared" si="6"/>
        <v>7.2585143185258785E-2</v>
      </c>
      <c r="Z18" s="5">
        <f t="shared" si="7"/>
        <v>0.53640933225981036</v>
      </c>
      <c r="AA18" s="6">
        <f t="shared" si="8"/>
        <v>0.54100780156462613</v>
      </c>
    </row>
    <row r="19" spans="1:27" x14ac:dyDescent="0.35">
      <c r="A19" s="31">
        <v>0.1</v>
      </c>
      <c r="B19" s="32">
        <v>0.152</v>
      </c>
      <c r="C19" s="14">
        <f t="shared" si="11"/>
        <v>0.9</v>
      </c>
      <c r="D19" s="5">
        <f t="shared" si="12"/>
        <v>0.84799999999999998</v>
      </c>
      <c r="E19" s="5">
        <f t="shared" si="13"/>
        <v>0.15791749455430157</v>
      </c>
      <c r="F19" s="5">
        <f t="shared" si="14"/>
        <v>-5.9174945543015722E-3</v>
      </c>
      <c r="G19" s="5">
        <f t="shared" si="15"/>
        <v>1.4058556686425455E-2</v>
      </c>
      <c r="H19" s="6">
        <f t="shared" si="16"/>
        <v>-0.21355087512640486</v>
      </c>
      <c r="O19" s="14">
        <v>0.1</v>
      </c>
      <c r="P19" s="5">
        <f t="shared" si="10"/>
        <v>0.9</v>
      </c>
      <c r="Q19" s="5">
        <f t="shared" si="0"/>
        <v>0.15791749455430157</v>
      </c>
      <c r="R19" s="5">
        <f t="shared" si="1"/>
        <v>8.4208250544569856E-3</v>
      </c>
      <c r="S19" s="5">
        <f t="shared" si="2"/>
        <v>-0.1279131705889843</v>
      </c>
      <c r="T19" s="21">
        <f t="shared" si="3"/>
        <v>0.16861784879085942</v>
      </c>
      <c r="U19" s="25">
        <f t="shared" si="4"/>
        <v>0.14721714031774372</v>
      </c>
      <c r="W19" s="14">
        <v>50</v>
      </c>
      <c r="X19" s="5">
        <f t="shared" si="5"/>
        <v>3.6273905871709644E-2</v>
      </c>
      <c r="Y19" s="5">
        <f t="shared" si="6"/>
        <v>7.8635146868141353E-2</v>
      </c>
      <c r="Z19" s="5">
        <f t="shared" si="7"/>
        <v>0.53756649244407428</v>
      </c>
      <c r="AA19" s="6">
        <f t="shared" si="8"/>
        <v>0.54796754557864102</v>
      </c>
    </row>
    <row r="20" spans="1:27" x14ac:dyDescent="0.35">
      <c r="A20" s="31">
        <v>0.2</v>
      </c>
      <c r="B20" s="32">
        <v>0.27700000000000002</v>
      </c>
      <c r="C20" s="14">
        <f t="shared" si="11"/>
        <v>0.8</v>
      </c>
      <c r="D20" s="5">
        <f t="shared" si="12"/>
        <v>0.72299999999999998</v>
      </c>
      <c r="E20" s="5">
        <f t="shared" si="13"/>
        <v>0.2678948031274479</v>
      </c>
      <c r="F20" s="5">
        <f t="shared" si="14"/>
        <v>9.1051968725521237E-3</v>
      </c>
      <c r="G20" s="5">
        <f t="shared" si="15"/>
        <v>4.3984795808390507E-2</v>
      </c>
      <c r="H20" s="6">
        <f t="shared" si="16"/>
        <v>-0.25752142209128026</v>
      </c>
      <c r="O20" s="14">
        <v>0.11</v>
      </c>
      <c r="P20" s="5">
        <f t="shared" si="10"/>
        <v>0.89</v>
      </c>
      <c r="Q20" s="5">
        <f t="shared" si="0"/>
        <v>0.17054992160109173</v>
      </c>
      <c r="R20" s="5">
        <f t="shared" si="1"/>
        <v>1.003634594862679E-2</v>
      </c>
      <c r="S20" s="5">
        <f t="shared" si="2"/>
        <v>-0.13509259290022474</v>
      </c>
      <c r="T20" s="21">
        <f t="shared" si="3"/>
        <v>0.1818071979067914</v>
      </c>
      <c r="U20" s="25">
        <f t="shared" si="4"/>
        <v>0.15929264529539205</v>
      </c>
      <c r="W20" s="14">
        <v>55</v>
      </c>
      <c r="X20" s="5">
        <f t="shared" si="5"/>
        <v>3.2368168503706309E-2</v>
      </c>
      <c r="Y20" s="5">
        <f t="shared" si="6"/>
        <v>8.4086689602157497E-2</v>
      </c>
      <c r="Z20" s="5">
        <f t="shared" si="7"/>
        <v>0.53812553649427908</v>
      </c>
      <c r="AA20" s="6">
        <f t="shared" si="8"/>
        <v>0.55465047699520897</v>
      </c>
    </row>
    <row r="21" spans="1:27" x14ac:dyDescent="0.35">
      <c r="A21" s="31">
        <v>0.3</v>
      </c>
      <c r="B21" s="32">
        <v>0.34399999999999997</v>
      </c>
      <c r="C21" s="14">
        <f t="shared" si="11"/>
        <v>0.7</v>
      </c>
      <c r="D21" s="5">
        <f t="shared" si="12"/>
        <v>0.65600000000000003</v>
      </c>
      <c r="E21" s="5">
        <f t="shared" si="13"/>
        <v>0.35296562099629741</v>
      </c>
      <c r="F21" s="5">
        <f t="shared" si="14"/>
        <v>-8.9656209962974409E-3</v>
      </c>
      <c r="G21" s="5">
        <f t="shared" si="15"/>
        <v>8.1789232760969485E-2</v>
      </c>
      <c r="H21" s="6">
        <f t="shared" si="16"/>
        <v>-0.24291523589693975</v>
      </c>
      <c r="O21" s="14">
        <v>0.12</v>
      </c>
      <c r="P21" s="5">
        <f t="shared" si="10"/>
        <v>0.88</v>
      </c>
      <c r="Q21" s="5">
        <f t="shared" si="0"/>
        <v>0.18275455282708467</v>
      </c>
      <c r="R21" s="5">
        <f t="shared" si="1"/>
        <v>1.1768334439289979E-2</v>
      </c>
      <c r="S21" s="5">
        <f t="shared" si="2"/>
        <v>-0.14152512570929437</v>
      </c>
      <c r="T21" s="21">
        <f t="shared" si="3"/>
        <v>0.19450057383711894</v>
      </c>
      <c r="U21" s="25">
        <f t="shared" si="4"/>
        <v>0.17100853181705039</v>
      </c>
      <c r="W21" s="14">
        <v>60</v>
      </c>
      <c r="X21" s="5">
        <f t="shared" si="5"/>
        <v>2.8216089828955258E-2</v>
      </c>
      <c r="Y21" s="5">
        <f t="shared" si="6"/>
        <v>8.8898281855369854E-2</v>
      </c>
      <c r="Z21" s="5">
        <f t="shared" si="7"/>
        <v>0.53808220974764276</v>
      </c>
      <c r="AA21" s="6">
        <f t="shared" si="8"/>
        <v>0.56100573467098591</v>
      </c>
    </row>
    <row r="22" spans="1:27" x14ac:dyDescent="0.35">
      <c r="A22" s="31">
        <v>0.4</v>
      </c>
      <c r="B22" s="32">
        <v>0.45800000000000002</v>
      </c>
      <c r="C22" s="14">
        <f t="shared" si="11"/>
        <v>0.6</v>
      </c>
      <c r="D22" s="5">
        <f t="shared" si="12"/>
        <v>0.54200000000000004</v>
      </c>
      <c r="E22" s="5">
        <f t="shared" si="13"/>
        <v>0.42493455606762637</v>
      </c>
      <c r="F22" s="5">
        <f t="shared" si="14"/>
        <v>3.306544393237365E-2</v>
      </c>
      <c r="G22" s="5">
        <f t="shared" si="15"/>
        <v>0.12474124119170425</v>
      </c>
      <c r="H22" s="6">
        <f t="shared" si="16"/>
        <v>-0.2073945585566237</v>
      </c>
      <c r="O22" s="14">
        <v>0.13</v>
      </c>
      <c r="P22" s="5">
        <f t="shared" si="10"/>
        <v>0.87</v>
      </c>
      <c r="Q22" s="5">
        <f t="shared" si="0"/>
        <v>0.19455881307655709</v>
      </c>
      <c r="R22" s="5">
        <f t="shared" si="1"/>
        <v>1.3611956059006187E-2</v>
      </c>
      <c r="S22" s="5">
        <f t="shared" si="2"/>
        <v>-0.14726156561764606</v>
      </c>
      <c r="T22" s="21">
        <f t="shared" si="3"/>
        <v>0.20673014296987535</v>
      </c>
      <c r="U22" s="25">
        <f t="shared" si="4"/>
        <v>0.18238748318323883</v>
      </c>
      <c r="W22" s="14">
        <v>65</v>
      </c>
      <c r="X22" s="5">
        <f t="shared" si="5"/>
        <v>2.3849269673264995E-2</v>
      </c>
      <c r="Y22" s="5">
        <f t="shared" si="6"/>
        <v>9.3033304505412653E-2</v>
      </c>
      <c r="Z22" s="5">
        <f t="shared" si="7"/>
        <v>0.53743684194686847</v>
      </c>
      <c r="AA22" s="6">
        <f t="shared" si="8"/>
        <v>0.56698495125764958</v>
      </c>
    </row>
    <row r="23" spans="1:27" x14ac:dyDescent="0.35">
      <c r="A23" s="31">
        <v>0.5</v>
      </c>
      <c r="B23" s="32">
        <v>0.52200000000000002</v>
      </c>
      <c r="C23" s="14">
        <f t="shared" si="11"/>
        <v>0.5</v>
      </c>
      <c r="D23" s="5">
        <f t="shared" si="12"/>
        <v>0.47799999999999998</v>
      </c>
      <c r="E23" s="5">
        <f t="shared" si="13"/>
        <v>0.49114330067349338</v>
      </c>
      <c r="F23" s="5">
        <f t="shared" si="14"/>
        <v>3.0856699326506642E-2</v>
      </c>
      <c r="G23" s="5">
        <f t="shared" si="15"/>
        <v>0.1712992174406773</v>
      </c>
      <c r="H23" s="6">
        <f t="shared" si="16"/>
        <v>-0.16533625904494048</v>
      </c>
      <c r="O23" s="14">
        <v>0.14000000000000001</v>
      </c>
      <c r="P23" s="5">
        <f t="shared" si="10"/>
        <v>0.86</v>
      </c>
      <c r="Q23" s="5">
        <f t="shared" si="0"/>
        <v>0.20598806548054549</v>
      </c>
      <c r="R23" s="5">
        <f t="shared" si="1"/>
        <v>1.5562633916581314E-2</v>
      </c>
      <c r="S23" s="5">
        <f t="shared" si="2"/>
        <v>-0.1523487732294114</v>
      </c>
      <c r="T23" s="21">
        <f t="shared" si="3"/>
        <v>0.21852567109038656</v>
      </c>
      <c r="U23" s="25">
        <f t="shared" si="4"/>
        <v>0.19345045987070442</v>
      </c>
      <c r="W23" s="14">
        <v>70</v>
      </c>
      <c r="X23" s="5">
        <f t="shared" si="5"/>
        <v>1.9300942174778443E-2</v>
      </c>
      <c r="Y23" s="5">
        <f t="shared" si="6"/>
        <v>9.6460287533124106E-2</v>
      </c>
      <c r="Z23" s="5">
        <f t="shared" si="7"/>
        <v>0.5361943447306039</v>
      </c>
      <c r="AA23" s="6">
        <f t="shared" si="8"/>
        <v>0.5725426213066257</v>
      </c>
    </row>
    <row r="24" spans="1:27" x14ac:dyDescent="0.35">
      <c r="A24" s="31">
        <v>0.6</v>
      </c>
      <c r="B24" s="32">
        <v>0.57199999999999995</v>
      </c>
      <c r="C24" s="14">
        <f t="shared" si="11"/>
        <v>0.4</v>
      </c>
      <c r="D24" s="5">
        <f t="shared" si="12"/>
        <v>0.42800000000000005</v>
      </c>
      <c r="E24" s="5">
        <f t="shared" si="13"/>
        <v>0.55733585837846711</v>
      </c>
      <c r="F24" s="5">
        <f t="shared" si="14"/>
        <v>1.4664141621532845E-2</v>
      </c>
      <c r="G24" s="5">
        <f t="shared" si="15"/>
        <v>0.2191747555309258</v>
      </c>
      <c r="H24" s="6">
        <f t="shared" si="16"/>
        <v>-0.12264522821222562</v>
      </c>
      <c r="O24" s="14">
        <v>0.15</v>
      </c>
      <c r="P24" s="5">
        <f t="shared" si="10"/>
        <v>0.85</v>
      </c>
      <c r="Q24" s="5">
        <f t="shared" si="0"/>
        <v>0.21706581050125151</v>
      </c>
      <c r="R24" s="5">
        <f t="shared" si="1"/>
        <v>1.7616019263721843E-2</v>
      </c>
      <c r="S24" s="5">
        <f t="shared" si="2"/>
        <v>-0.1568300480871542</v>
      </c>
      <c r="T24" s="21">
        <f t="shared" si="3"/>
        <v>0.22991475714086487</v>
      </c>
      <c r="U24" s="25">
        <f t="shared" si="4"/>
        <v>0.20421686386163815</v>
      </c>
      <c r="W24" s="14">
        <v>75</v>
      </c>
      <c r="X24" s="5">
        <f t="shared" si="5"/>
        <v>1.4605722852114292E-2</v>
      </c>
      <c r="Y24" s="5">
        <f t="shared" si="6"/>
        <v>9.9153149528394435E-2</v>
      </c>
      <c r="Z24" s="5">
        <f t="shared" si="7"/>
        <v>0.53436417425290517</v>
      </c>
      <c r="AA24" s="6">
        <f t="shared" si="8"/>
        <v>0.57763644759302868</v>
      </c>
    </row>
    <row r="25" spans="1:27" x14ac:dyDescent="0.35">
      <c r="A25" s="31">
        <v>0.7</v>
      </c>
      <c r="B25" s="32">
        <v>0.63900000000000001</v>
      </c>
      <c r="C25" s="14">
        <f t="shared" si="11"/>
        <v>0.30000000000000004</v>
      </c>
      <c r="D25" s="5">
        <f t="shared" si="12"/>
        <v>0.36099999999999999</v>
      </c>
      <c r="E25" s="5">
        <f t="shared" si="13"/>
        <v>0.62942831334402305</v>
      </c>
      <c r="F25" s="5">
        <f t="shared" si="14"/>
        <v>9.5716866559769631E-3</v>
      </c>
      <c r="G25" s="5">
        <f t="shared" si="15"/>
        <v>0.26280076157974569</v>
      </c>
      <c r="H25" s="6">
        <f t="shared" si="16"/>
        <v>-8.1987395315324493E-2</v>
      </c>
      <c r="O25" s="14">
        <v>0.16</v>
      </c>
      <c r="P25" s="5">
        <f t="shared" si="10"/>
        <v>0.84</v>
      </c>
      <c r="Q25" s="5">
        <f t="shared" si="0"/>
        <v>0.22781386280812496</v>
      </c>
      <c r="R25" s="5">
        <f t="shared" si="1"/>
        <v>1.9767965112112002E-2</v>
      </c>
      <c r="S25" s="5">
        <f t="shared" si="2"/>
        <v>-0.16074546159741296</v>
      </c>
      <c r="T25" s="21">
        <f t="shared" si="3"/>
        <v>0.24092304115317303</v>
      </c>
      <c r="U25" s="25">
        <f t="shared" si="4"/>
        <v>0.21470468446307689</v>
      </c>
      <c r="W25" s="14">
        <v>80</v>
      </c>
      <c r="X25" s="5">
        <f t="shared" si="5"/>
        <v>9.7993451593689791E-3</v>
      </c>
      <c r="Y25" s="5">
        <f t="shared" si="6"/>
        <v>0.10109139618544508</v>
      </c>
      <c r="Z25" s="5">
        <f t="shared" si="7"/>
        <v>0.53196025921619472</v>
      </c>
      <c r="AA25" s="6">
        <f t="shared" si="8"/>
        <v>0.5822276630230826</v>
      </c>
    </row>
    <row r="26" spans="1:27" x14ac:dyDescent="0.35">
      <c r="A26" s="31">
        <v>0.8</v>
      </c>
      <c r="B26" s="32">
        <v>0.69799999999999995</v>
      </c>
      <c r="C26" s="14">
        <f t="shared" si="11"/>
        <v>0.19999999999999996</v>
      </c>
      <c r="D26" s="5">
        <f t="shared" si="12"/>
        <v>0.30200000000000005</v>
      </c>
      <c r="E26" s="5">
        <f t="shared" si="13"/>
        <v>0.71545049477188938</v>
      </c>
      <c r="F26" s="5">
        <f t="shared" si="14"/>
        <v>-1.7450494771889424E-2</v>
      </c>
      <c r="G26" s="5">
        <f t="shared" si="15"/>
        <v>0.28714779748860031</v>
      </c>
      <c r="H26" s="6">
        <f t="shared" si="16"/>
        <v>-4.5123965692100115E-2</v>
      </c>
      <c r="O26" s="14">
        <v>0.17</v>
      </c>
      <c r="P26" s="5">
        <f t="shared" si="10"/>
        <v>0.83</v>
      </c>
      <c r="Q26" s="5">
        <f t="shared" si="0"/>
        <v>0.23825250883979471</v>
      </c>
      <c r="R26" s="5">
        <f t="shared" si="1"/>
        <v>2.2014502494529936E-2</v>
      </c>
      <c r="S26" s="5">
        <f t="shared" si="2"/>
        <v>-0.16413215333973458</v>
      </c>
      <c r="T26" s="21">
        <f t="shared" si="3"/>
        <v>0.25157438970101692</v>
      </c>
      <c r="U26" s="25">
        <f t="shared" si="4"/>
        <v>0.22493062797857252</v>
      </c>
      <c r="W26" s="14">
        <v>85</v>
      </c>
      <c r="X26" s="5">
        <f t="shared" si="5"/>
        <v>4.9183885329544741E-3</v>
      </c>
      <c r="Y26" s="5">
        <f t="shared" si="6"/>
        <v>0.10226027627687055</v>
      </c>
      <c r="Z26" s="5">
        <f t="shared" si="7"/>
        <v>0.52900089486542556</v>
      </c>
      <c r="AA26" s="6">
        <f t="shared" si="8"/>
        <v>0.58628132567511315</v>
      </c>
    </row>
    <row r="27" spans="1:27" x14ac:dyDescent="0.35">
      <c r="A27" s="31">
        <v>0.9</v>
      </c>
      <c r="B27" s="32">
        <v>0.82</v>
      </c>
      <c r="C27" s="14">
        <f t="shared" si="11"/>
        <v>9.9999999999999978E-2</v>
      </c>
      <c r="D27" s="5">
        <f t="shared" si="12"/>
        <v>0.18000000000000005</v>
      </c>
      <c r="E27" s="5">
        <f t="shared" si="13"/>
        <v>0.82920063096825292</v>
      </c>
      <c r="F27" s="5">
        <f t="shared" si="14"/>
        <v>-9.2006309682529652E-3</v>
      </c>
      <c r="G27" s="5">
        <f t="shared" si="15"/>
        <v>0.24843007261830569</v>
      </c>
      <c r="H27" s="6">
        <f t="shared" si="16"/>
        <v>-1.488992496944324E-2</v>
      </c>
      <c r="O27" s="14">
        <v>0.18</v>
      </c>
      <c r="P27" s="5">
        <f t="shared" si="10"/>
        <v>0.82000000000000006</v>
      </c>
      <c r="Q27" s="5">
        <f t="shared" si="0"/>
        <v>0.24840064749541113</v>
      </c>
      <c r="R27" s="5">
        <f t="shared" si="1"/>
        <v>2.4351819021148684E-2</v>
      </c>
      <c r="S27" s="5">
        <f t="shared" si="2"/>
        <v>-0.16702459537591446</v>
      </c>
      <c r="T27" s="21">
        <f t="shared" si="3"/>
        <v>0.26189106173785137</v>
      </c>
      <c r="U27" s="25">
        <f t="shared" si="4"/>
        <v>0.23491023325297092</v>
      </c>
      <c r="W27" s="14">
        <v>90</v>
      </c>
      <c r="X27" s="5">
        <f t="shared" si="5"/>
        <v>3.4568898857507353E-18</v>
      </c>
      <c r="Y27" s="5">
        <f t="shared" si="6"/>
        <v>0.10265089391938602</v>
      </c>
      <c r="Z27" s="5">
        <f t="shared" si="7"/>
        <v>0.52550860375022002</v>
      </c>
      <c r="AA27" s="6">
        <f t="shared" si="8"/>
        <v>0.58976658472866972</v>
      </c>
    </row>
    <row r="28" spans="1:27" x14ac:dyDescent="0.35">
      <c r="A28" s="33"/>
      <c r="B28" s="32"/>
      <c r="C28" s="14" t="str">
        <f t="shared" si="11"/>
        <v/>
      </c>
      <c r="D28" s="5" t="str">
        <f t="shared" si="12"/>
        <v/>
      </c>
      <c r="E28" s="5" t="str">
        <f t="shared" si="13"/>
        <v/>
      </c>
      <c r="F28" s="5" t="str">
        <f t="shared" si="14"/>
        <v/>
      </c>
      <c r="G28" s="5" t="str">
        <f t="shared" si="15"/>
        <v/>
      </c>
      <c r="H28" s="6" t="str">
        <f t="shared" si="16"/>
        <v/>
      </c>
      <c r="O28" s="14">
        <v>0.19</v>
      </c>
      <c r="P28" s="5">
        <f t="shared" si="10"/>
        <v>0.81</v>
      </c>
      <c r="Q28" s="5">
        <f t="shared" si="0"/>
        <v>0.25827591605376987</v>
      </c>
      <c r="R28" s="5">
        <f t="shared" si="1"/>
        <v>2.6776239430458908E-2</v>
      </c>
      <c r="S28" s="5">
        <f t="shared" si="2"/>
        <v>-0.16945482852287844</v>
      </c>
      <c r="T28" s="21">
        <f t="shared" si="3"/>
        <v>0.27189385728308418</v>
      </c>
      <c r="U28" s="25">
        <f t="shared" si="4"/>
        <v>0.24465797482445556</v>
      </c>
      <c r="W28" s="14">
        <v>95</v>
      </c>
      <c r="X28" s="5">
        <f t="shared" si="5"/>
        <v>-4.9183885329544801E-3</v>
      </c>
      <c r="Y28" s="5">
        <f t="shared" si="6"/>
        <v>0.10226027627687055</v>
      </c>
      <c r="Z28" s="5">
        <f t="shared" si="7"/>
        <v>0.52150996431466778</v>
      </c>
      <c r="AA28" s="6">
        <f t="shared" si="8"/>
        <v>0.5926569152578981</v>
      </c>
    </row>
    <row r="29" spans="1:27" x14ac:dyDescent="0.35">
      <c r="A29" s="33"/>
      <c r="B29" s="32"/>
      <c r="C29" s="14" t="str">
        <f t="shared" si="11"/>
        <v/>
      </c>
      <c r="D29" s="5" t="str">
        <f t="shared" si="12"/>
        <v/>
      </c>
      <c r="E29" s="5" t="str">
        <f t="shared" si="13"/>
        <v/>
      </c>
      <c r="F29" s="5" t="str">
        <f t="shared" si="14"/>
        <v/>
      </c>
      <c r="G29" s="5" t="str">
        <f t="shared" si="15"/>
        <v/>
      </c>
      <c r="H29" s="6" t="str">
        <f t="shared" si="16"/>
        <v/>
      </c>
      <c r="O29" s="14">
        <v>0.2</v>
      </c>
      <c r="P29" s="5">
        <f t="shared" si="10"/>
        <v>0.8</v>
      </c>
      <c r="Q29" s="5">
        <f t="shared" si="0"/>
        <v>0.2678948031274479</v>
      </c>
      <c r="R29" s="5">
        <f t="shared" si="1"/>
        <v>2.9284207874902088E-2</v>
      </c>
      <c r="S29" s="5">
        <f t="shared" si="2"/>
        <v>-0.17145267400156666</v>
      </c>
      <c r="T29" s="21">
        <f t="shared" si="3"/>
        <v>0.28160225107835357</v>
      </c>
      <c r="U29" s="25">
        <f t="shared" si="4"/>
        <v>0.25418735517654223</v>
      </c>
      <c r="W29" s="14">
        <v>100</v>
      </c>
      <c r="X29" s="5">
        <f t="shared" si="5"/>
        <v>-9.7993451593689739E-3</v>
      </c>
      <c r="Y29" s="5">
        <f t="shared" si="6"/>
        <v>0.10109139618544508</v>
      </c>
      <c r="Z29" s="5">
        <f t="shared" si="7"/>
        <v>0.51703540861931796</v>
      </c>
      <c r="AA29" s="6">
        <f t="shared" si="8"/>
        <v>0.59493032010224123</v>
      </c>
    </row>
    <row r="30" spans="1:27" x14ac:dyDescent="0.35">
      <c r="A30" s="33"/>
      <c r="B30" s="32"/>
      <c r="C30" s="14" t="str">
        <f t="shared" si="11"/>
        <v/>
      </c>
      <c r="D30" s="5" t="str">
        <f t="shared" si="12"/>
        <v/>
      </c>
      <c r="E30" s="5" t="str">
        <f t="shared" si="13"/>
        <v/>
      </c>
      <c r="F30" s="5" t="str">
        <f t="shared" si="14"/>
        <v/>
      </c>
      <c r="G30" s="5" t="str">
        <f t="shared" si="15"/>
        <v/>
      </c>
      <c r="H30" s="6" t="str">
        <f t="shared" si="16"/>
        <v/>
      </c>
      <c r="O30" s="14">
        <v>0.21</v>
      </c>
      <c r="P30" s="5">
        <f t="shared" si="10"/>
        <v>0.79</v>
      </c>
      <c r="Q30" s="5">
        <f t="shared" si="0"/>
        <v>0.27727275021285797</v>
      </c>
      <c r="R30" s="5">
        <f t="shared" si="1"/>
        <v>3.1872271715612951E-2</v>
      </c>
      <c r="S30" s="5">
        <f t="shared" si="2"/>
        <v>-0.17304592340784467</v>
      </c>
      <c r="T30" s="21">
        <f t="shared" si="3"/>
        <v>0.29103451304680195</v>
      </c>
      <c r="U30" s="25">
        <f t="shared" si="4"/>
        <v>0.26351098737891399</v>
      </c>
      <c r="W30" s="14">
        <v>105</v>
      </c>
      <c r="X30" s="5">
        <f t="shared" si="5"/>
        <v>-1.4605722852114297E-2</v>
      </c>
      <c r="Y30" s="5">
        <f t="shared" si="6"/>
        <v>9.9153149528394435E-2</v>
      </c>
      <c r="Z30" s="5">
        <f t="shared" si="7"/>
        <v>0.51211899073482281</v>
      </c>
      <c r="AA30" s="6">
        <f t="shared" si="8"/>
        <v>0.59656949727811459</v>
      </c>
    </row>
    <row r="31" spans="1:27" x14ac:dyDescent="0.35">
      <c r="A31" s="33"/>
      <c r="B31" s="32"/>
      <c r="C31" s="14" t="str">
        <f t="shared" si="11"/>
        <v/>
      </c>
      <c r="D31" s="5" t="str">
        <f t="shared" si="12"/>
        <v/>
      </c>
      <c r="E31" s="5" t="str">
        <f t="shared" si="13"/>
        <v/>
      </c>
      <c r="F31" s="5" t="str">
        <f t="shared" si="14"/>
        <v/>
      </c>
      <c r="G31" s="5" t="str">
        <f t="shared" si="15"/>
        <v/>
      </c>
      <c r="H31" s="6" t="str">
        <f t="shared" si="16"/>
        <v/>
      </c>
      <c r="O31" s="14">
        <v>0.22</v>
      </c>
      <c r="P31" s="5">
        <f t="shared" si="10"/>
        <v>0.78</v>
      </c>
      <c r="Q31" s="5">
        <f t="shared" si="0"/>
        <v>0.28642424318810389</v>
      </c>
      <c r="R31" s="5">
        <f t="shared" si="1"/>
        <v>3.4537066629695766E-2</v>
      </c>
      <c r="S31" s="5">
        <f t="shared" si="2"/>
        <v>-0.17426050955564248</v>
      </c>
      <c r="T31" s="21">
        <f t="shared" si="3"/>
        <v>0.30020781714241429</v>
      </c>
      <c r="U31" s="25">
        <f t="shared" si="4"/>
        <v>0.27264066923379349</v>
      </c>
      <c r="W31" s="14">
        <v>110</v>
      </c>
      <c r="X31" s="5">
        <f t="shared" si="5"/>
        <v>-1.9300942174778436E-2</v>
      </c>
      <c r="Y31" s="5">
        <f t="shared" si="6"/>
        <v>9.646028753312412E-2</v>
      </c>
      <c r="Z31" s="5">
        <f t="shared" si="7"/>
        <v>0.50679812756989762</v>
      </c>
      <c r="AA31" s="6">
        <f t="shared" si="8"/>
        <v>0.5975619716574474</v>
      </c>
    </row>
    <row r="32" spans="1:27" x14ac:dyDescent="0.35">
      <c r="A32" s="33"/>
      <c r="B32" s="32"/>
      <c r="C32" s="14" t="str">
        <f t="shared" si="11"/>
        <v/>
      </c>
      <c r="D32" s="5" t="str">
        <f t="shared" si="12"/>
        <v/>
      </c>
      <c r="E32" s="5" t="str">
        <f t="shared" si="13"/>
        <v/>
      </c>
      <c r="F32" s="5" t="str">
        <f t="shared" si="14"/>
        <v/>
      </c>
      <c r="G32" s="5" t="str">
        <f t="shared" si="15"/>
        <v/>
      </c>
      <c r="H32" s="6" t="str">
        <f t="shared" si="16"/>
        <v/>
      </c>
      <c r="O32" s="14">
        <v>0.23</v>
      </c>
      <c r="P32" s="5">
        <f t="shared" si="10"/>
        <v>0.77</v>
      </c>
      <c r="Q32" s="5">
        <f t="shared" si="0"/>
        <v>0.29536289493262913</v>
      </c>
      <c r="R32" s="5">
        <f t="shared" si="1"/>
        <v>3.7275302858063915E-2</v>
      </c>
      <c r="S32" s="5">
        <f t="shared" si="2"/>
        <v>-0.17512066040555582</v>
      </c>
      <c r="T32" s="21">
        <f t="shared" si="3"/>
        <v>0.30913833996619872</v>
      </c>
      <c r="U32" s="25">
        <f t="shared" si="4"/>
        <v>0.28158744989905954</v>
      </c>
      <c r="W32" s="14">
        <v>115</v>
      </c>
      <c r="X32" s="5">
        <f t="shared" si="5"/>
        <v>-2.3849269673264988E-2</v>
      </c>
      <c r="Y32" s="5">
        <f t="shared" si="6"/>
        <v>9.3033304505412667E-2</v>
      </c>
      <c r="Z32" s="5">
        <f t="shared" si="7"/>
        <v>0.50111331410605253</v>
      </c>
      <c r="AA32" s="6">
        <f t="shared" si="8"/>
        <v>0.59790018991094052</v>
      </c>
    </row>
    <row r="33" spans="1:27" x14ac:dyDescent="0.35">
      <c r="A33" s="33"/>
      <c r="B33" s="32"/>
      <c r="C33" s="14" t="str">
        <f t="shared" si="11"/>
        <v/>
      </c>
      <c r="D33" s="5" t="str">
        <f t="shared" si="12"/>
        <v/>
      </c>
      <c r="E33" s="5" t="str">
        <f t="shared" si="13"/>
        <v/>
      </c>
      <c r="F33" s="5" t="str">
        <f t="shared" si="14"/>
        <v/>
      </c>
      <c r="G33" s="5" t="str">
        <f t="shared" si="15"/>
        <v/>
      </c>
      <c r="H33" s="6" t="str">
        <f t="shared" si="16"/>
        <v/>
      </c>
      <c r="O33" s="14">
        <v>0.24</v>
      </c>
      <c r="P33" s="5">
        <f t="shared" si="10"/>
        <v>0.76</v>
      </c>
      <c r="Q33" s="5">
        <f t="shared" si="0"/>
        <v>0.3041015200908484</v>
      </c>
      <c r="R33" s="5">
        <f t="shared" si="1"/>
        <v>4.0083752442767136E-2</v>
      </c>
      <c r="S33" s="5">
        <f t="shared" si="2"/>
        <v>-0.17564903800447404</v>
      </c>
      <c r="T33" s="21">
        <f t="shared" si="3"/>
        <v>0.31784135034508532</v>
      </c>
      <c r="U33" s="25">
        <f t="shared" si="4"/>
        <v>0.29036168983661148</v>
      </c>
      <c r="W33" s="14">
        <v>120</v>
      </c>
      <c r="X33" s="5">
        <f t="shared" si="5"/>
        <v>-2.8216089828955238E-2</v>
      </c>
      <c r="Y33" s="5">
        <f t="shared" si="6"/>
        <v>8.8898281855369868E-2</v>
      </c>
      <c r="Z33" s="5">
        <f t="shared" si="7"/>
        <v>0.4951078152063314</v>
      </c>
      <c r="AA33" s="6">
        <f t="shared" si="8"/>
        <v>0.59758157799346312</v>
      </c>
    </row>
    <row r="34" spans="1:27" x14ac:dyDescent="0.35">
      <c r="A34" s="33"/>
      <c r="B34" s="32"/>
      <c r="C34" s="14" t="str">
        <f t="shared" si="11"/>
        <v/>
      </c>
      <c r="D34" s="5" t="str">
        <f t="shared" si="12"/>
        <v/>
      </c>
      <c r="E34" s="5" t="str">
        <f t="shared" si="13"/>
        <v/>
      </c>
      <c r="F34" s="5" t="str">
        <f t="shared" si="14"/>
        <v/>
      </c>
      <c r="G34" s="5" t="str">
        <f t="shared" si="15"/>
        <v/>
      </c>
      <c r="H34" s="6" t="str">
        <f t="shared" si="16"/>
        <v/>
      </c>
      <c r="O34" s="14">
        <v>0.25</v>
      </c>
      <c r="P34" s="5">
        <f t="shared" si="10"/>
        <v>0.75</v>
      </c>
      <c r="Q34" s="5">
        <f t="shared" si="0"/>
        <v>0.31265220287206602</v>
      </c>
      <c r="R34" s="5">
        <f t="shared" si="1"/>
        <v>4.2959237320495877E-2</v>
      </c>
      <c r="S34" s="5">
        <f t="shared" si="2"/>
        <v>-0.17586686411553715</v>
      </c>
      <c r="T34" s="21">
        <f t="shared" si="3"/>
        <v>0.326331290912663</v>
      </c>
      <c r="U34" s="25">
        <f t="shared" si="4"/>
        <v>0.29897311483146904</v>
      </c>
      <c r="W34" s="14">
        <v>125</v>
      </c>
      <c r="X34" s="5">
        <f t="shared" si="5"/>
        <v>-3.2368168503706288E-2</v>
      </c>
      <c r="Y34" s="5">
        <f t="shared" si="6"/>
        <v>8.4086689602157524E-2</v>
      </c>
      <c r="Z34" s="5">
        <f t="shared" si="7"/>
        <v>0.48882733634358067</v>
      </c>
      <c r="AA34" s="6">
        <f t="shared" si="8"/>
        <v>0.59660856073409041</v>
      </c>
    </row>
    <row r="35" spans="1:27" x14ac:dyDescent="0.35">
      <c r="A35" s="33"/>
      <c r="B35" s="32"/>
      <c r="C35" s="14" t="str">
        <f t="shared" si="11"/>
        <v/>
      </c>
      <c r="D35" s="5" t="str">
        <f t="shared" si="12"/>
        <v/>
      </c>
      <c r="E35" s="5" t="str">
        <f t="shared" si="13"/>
        <v/>
      </c>
      <c r="F35" s="5" t="str">
        <f t="shared" si="14"/>
        <v/>
      </c>
      <c r="G35" s="5" t="str">
        <f t="shared" si="15"/>
        <v/>
      </c>
      <c r="H35" s="6" t="str">
        <f t="shared" si="16"/>
        <v/>
      </c>
      <c r="O35" s="14">
        <v>0.26</v>
      </c>
      <c r="P35" s="5">
        <f t="shared" si="10"/>
        <v>0.74</v>
      </c>
      <c r="Q35" s="5">
        <f t="shared" si="0"/>
        <v>0.32102635866757273</v>
      </c>
      <c r="R35" s="5">
        <f t="shared" si="1"/>
        <v>4.5898618154072084E-2</v>
      </c>
      <c r="S35" s="5">
        <f t="shared" si="2"/>
        <v>-0.17579403400636284</v>
      </c>
      <c r="T35" s="21">
        <f t="shared" si="3"/>
        <v>0.33462185259381483</v>
      </c>
      <c r="U35" s="25">
        <f t="shared" si="4"/>
        <v>0.30743086474133063</v>
      </c>
      <c r="W35" s="14">
        <v>130</v>
      </c>
      <c r="X35" s="5">
        <f t="shared" si="5"/>
        <v>-3.6273905871709644E-2</v>
      </c>
      <c r="Y35" s="5">
        <f t="shared" si="6"/>
        <v>7.8635146868141353E-2</v>
      </c>
      <c r="Z35" s="5">
        <f t="shared" si="7"/>
        <v>0.4823196757542027</v>
      </c>
      <c r="AA35" s="6">
        <f t="shared" si="8"/>
        <v>0.59498854338168994</v>
      </c>
    </row>
    <row r="36" spans="1:27" x14ac:dyDescent="0.35">
      <c r="A36" s="33"/>
      <c r="B36" s="32"/>
      <c r="C36" s="14" t="str">
        <f t="shared" si="11"/>
        <v/>
      </c>
      <c r="D36" s="5" t="str">
        <f t="shared" si="12"/>
        <v/>
      </c>
      <c r="E36" s="5" t="str">
        <f t="shared" si="13"/>
        <v/>
      </c>
      <c r="F36" s="5" t="str">
        <f t="shared" si="14"/>
        <v/>
      </c>
      <c r="G36" s="5" t="str">
        <f t="shared" si="15"/>
        <v/>
      </c>
      <c r="H36" s="6" t="str">
        <f t="shared" si="16"/>
        <v/>
      </c>
      <c r="O36" s="14">
        <v>0.27</v>
      </c>
      <c r="P36" s="5">
        <f t="shared" si="10"/>
        <v>0.73</v>
      </c>
      <c r="Q36" s="5">
        <f t="shared" si="0"/>
        <v>0.32923479017002016</v>
      </c>
      <c r="R36" s="5">
        <f t="shared" si="1"/>
        <v>4.889878379660554E-2</v>
      </c>
      <c r="S36" s="5">
        <f t="shared" si="2"/>
        <v>-0.17544921968160374</v>
      </c>
      <c r="T36" s="21">
        <f t="shared" si="3"/>
        <v>0.34272604277406199</v>
      </c>
      <c r="U36" s="25">
        <f t="shared" si="4"/>
        <v>0.31574353756597834</v>
      </c>
      <c r="W36" s="14">
        <v>135</v>
      </c>
      <c r="X36" s="5">
        <f t="shared" si="5"/>
        <v>-3.9903576913246058E-2</v>
      </c>
      <c r="Y36" s="5">
        <f t="shared" si="6"/>
        <v>7.2585143185258799E-2</v>
      </c>
      <c r="Z36" s="5">
        <f t="shared" si="7"/>
        <v>0.47563436066471554</v>
      </c>
      <c r="AA36" s="6">
        <f t="shared" si="8"/>
        <v>0.59273385524650679</v>
      </c>
    </row>
    <row r="37" spans="1:27" x14ac:dyDescent="0.35">
      <c r="A37" s="33"/>
      <c r="B37" s="32"/>
      <c r="C37" s="14" t="str">
        <f t="shared" si="11"/>
        <v/>
      </c>
      <c r="D37" s="5" t="str">
        <f t="shared" si="12"/>
        <v/>
      </c>
      <c r="E37" s="5" t="str">
        <f t="shared" si="13"/>
        <v/>
      </c>
      <c r="F37" s="5" t="str">
        <f t="shared" si="14"/>
        <v/>
      </c>
      <c r="G37" s="5" t="str">
        <f t="shared" si="15"/>
        <v/>
      </c>
      <c r="H37" s="6" t="str">
        <f t="shared" si="16"/>
        <v/>
      </c>
      <c r="O37" s="14">
        <v>0.28000000000000003</v>
      </c>
      <c r="P37" s="5">
        <f t="shared" si="10"/>
        <v>0.72</v>
      </c>
      <c r="Q37" s="5">
        <f t="shared" si="0"/>
        <v>0.33728773859762068</v>
      </c>
      <c r="R37" s="5">
        <f t="shared" si="1"/>
        <v>5.1956641293946546E-2</v>
      </c>
      <c r="S37" s="5">
        <f t="shared" si="2"/>
        <v>-0.17484996368900654</v>
      </c>
      <c r="T37" s="21">
        <f t="shared" si="3"/>
        <v>0.35065624782557919</v>
      </c>
      <c r="U37" s="25">
        <f t="shared" si="4"/>
        <v>0.32391922936966216</v>
      </c>
      <c r="W37" s="14">
        <v>140</v>
      </c>
      <c r="X37" s="5">
        <f t="shared" si="5"/>
        <v>-4.3229557640034166E-2</v>
      </c>
      <c r="Y37" s="5">
        <f t="shared" si="6"/>
        <v>6.5982722734628671E-2</v>
      </c>
      <c r="Z37" s="5">
        <f t="shared" si="7"/>
        <v>0.46882227035965374</v>
      </c>
      <c r="AA37" s="6">
        <f t="shared" si="8"/>
        <v>0.58986165586666761</v>
      </c>
    </row>
    <row r="38" spans="1:27" x14ac:dyDescent="0.35">
      <c r="A38" s="33"/>
      <c r="B38" s="32"/>
      <c r="C38" s="14" t="str">
        <f t="shared" si="11"/>
        <v/>
      </c>
      <c r="D38" s="5" t="str">
        <f t="shared" si="12"/>
        <v/>
      </c>
      <c r="E38" s="5" t="str">
        <f t="shared" si="13"/>
        <v/>
      </c>
      <c r="F38" s="5" t="str">
        <f t="shared" si="14"/>
        <v/>
      </c>
      <c r="G38" s="5" t="str">
        <f t="shared" si="15"/>
        <v/>
      </c>
      <c r="H38" s="6" t="str">
        <f t="shared" si="16"/>
        <v/>
      </c>
      <c r="O38" s="14">
        <v>0.28999999999999998</v>
      </c>
      <c r="P38" s="5">
        <f t="shared" si="10"/>
        <v>0.71</v>
      </c>
      <c r="Q38" s="5">
        <f t="shared" si="0"/>
        <v>0.34519493055443234</v>
      </c>
      <c r="R38" s="5">
        <f t="shared" si="1"/>
        <v>5.5069106340372237E-2</v>
      </c>
      <c r="S38" s="5">
        <f t="shared" si="2"/>
        <v>-0.17401276449248931</v>
      </c>
      <c r="T38" s="21">
        <f t="shared" si="3"/>
        <v>0.35842429056234493</v>
      </c>
      <c r="U38" s="25">
        <f t="shared" si="4"/>
        <v>0.33196557054651976</v>
      </c>
      <c r="W38" s="14">
        <v>145</v>
      </c>
      <c r="X38" s="5">
        <f t="shared" si="5"/>
        <v>-4.6226535330461033E-2</v>
      </c>
      <c r="Y38" s="5">
        <f t="shared" si="6"/>
        <v>5.8878133922530732E-2</v>
      </c>
      <c r="Z38" s="5">
        <f t="shared" si="7"/>
        <v>0.46193524895949145</v>
      </c>
      <c r="AA38" s="6">
        <f t="shared" si="8"/>
        <v>0.58639380441373457</v>
      </c>
    </row>
    <row r="39" spans="1:27" x14ac:dyDescent="0.35">
      <c r="A39" s="33"/>
      <c r="B39" s="32"/>
      <c r="C39" s="14" t="str">
        <f t="shared" si="11"/>
        <v/>
      </c>
      <c r="D39" s="5" t="str">
        <f t="shared" si="12"/>
        <v/>
      </c>
      <c r="E39" s="5" t="str">
        <f t="shared" si="13"/>
        <v/>
      </c>
      <c r="F39" s="5" t="str">
        <f t="shared" si="14"/>
        <v/>
      </c>
      <c r="G39" s="5" t="str">
        <f t="shared" si="15"/>
        <v/>
      </c>
      <c r="H39" s="6" t="str">
        <f t="shared" si="16"/>
        <v/>
      </c>
      <c r="O39" s="14">
        <v>0.3</v>
      </c>
      <c r="P39" s="5">
        <f t="shared" si="10"/>
        <v>0.7</v>
      </c>
      <c r="Q39" s="5">
        <f t="shared" si="0"/>
        <v>0.35296562099629741</v>
      </c>
      <c r="R39" s="5">
        <f t="shared" si="1"/>
        <v>5.8233094110333228E-2</v>
      </c>
      <c r="S39" s="5">
        <f t="shared" si="2"/>
        <v>-0.17295315428818572</v>
      </c>
      <c r="T39" s="21">
        <f t="shared" si="3"/>
        <v>0.36604148310397727</v>
      </c>
      <c r="U39" s="25">
        <f t="shared" si="4"/>
        <v>0.33988975888861755</v>
      </c>
      <c r="W39" s="14">
        <v>150</v>
      </c>
      <c r="X39" s="5">
        <f t="shared" si="5"/>
        <v>-4.8871701174677928E-2</v>
      </c>
      <c r="Y39" s="5">
        <f t="shared" si="6"/>
        <v>5.1325446959693002E-2</v>
      </c>
      <c r="Z39" s="5">
        <f t="shared" si="7"/>
        <v>0.45502571085558119</v>
      </c>
      <c r="AA39" s="6">
        <f t="shared" si="8"/>
        <v>0.5823566933312101</v>
      </c>
    </row>
    <row r="40" spans="1:27" x14ac:dyDescent="0.35">
      <c r="A40" s="33"/>
      <c r="B40" s="32"/>
      <c r="C40" s="14" t="str">
        <f t="shared" si="11"/>
        <v/>
      </c>
      <c r="D40" s="5" t="str">
        <f t="shared" si="12"/>
        <v/>
      </c>
      <c r="E40" s="5" t="str">
        <f t="shared" si="13"/>
        <v/>
      </c>
      <c r="F40" s="5" t="str">
        <f t="shared" si="14"/>
        <v/>
      </c>
      <c r="G40" s="5" t="str">
        <f t="shared" si="15"/>
        <v/>
      </c>
      <c r="H40" s="6" t="str">
        <f t="shared" si="16"/>
        <v/>
      </c>
      <c r="O40" s="14">
        <v>0.31</v>
      </c>
      <c r="P40" s="5">
        <f t="shared" si="10"/>
        <v>0.69</v>
      </c>
      <c r="Q40" s="5">
        <f t="shared" si="0"/>
        <v>0.36060863271852855</v>
      </c>
      <c r="R40" s="5">
        <f t="shared" si="1"/>
        <v>6.14455103957494E-2</v>
      </c>
      <c r="S40" s="5">
        <f t="shared" si="2"/>
        <v>-0.17168577003729141</v>
      </c>
      <c r="T40" s="21">
        <f t="shared" si="3"/>
        <v>0.37351867553901436</v>
      </c>
      <c r="U40" s="25">
        <f t="shared" si="4"/>
        <v>0.34769858989804275</v>
      </c>
      <c r="W40" s="14">
        <v>155</v>
      </c>
      <c r="X40" s="5">
        <f t="shared" si="5"/>
        <v>-5.1144923863415521E-2</v>
      </c>
      <c r="Y40" s="5">
        <f t="shared" si="6"/>
        <v>4.3382142354339862E-2</v>
      </c>
      <c r="Z40" s="5">
        <f t="shared" si="7"/>
        <v>0.44814624180498674</v>
      </c>
      <c r="AA40" s="6">
        <f t="shared" si="8"/>
        <v>0.57778104747210668</v>
      </c>
    </row>
    <row r="41" spans="1:27" x14ac:dyDescent="0.35">
      <c r="A41" s="33"/>
      <c r="B41" s="32"/>
      <c r="C41" s="14" t="str">
        <f t="shared" si="11"/>
        <v/>
      </c>
      <c r="D41" s="5" t="str">
        <f t="shared" si="12"/>
        <v/>
      </c>
      <c r="E41" s="5" t="str">
        <f t="shared" si="13"/>
        <v/>
      </c>
      <c r="F41" s="5" t="str">
        <f t="shared" si="14"/>
        <v/>
      </c>
      <c r="G41" s="5" t="str">
        <f t="shared" si="15"/>
        <v/>
      </c>
      <c r="H41" s="6" t="str">
        <f t="shared" si="16"/>
        <v/>
      </c>
      <c r="O41" s="14">
        <v>0.32</v>
      </c>
      <c r="P41" s="5">
        <f t="shared" si="10"/>
        <v>0.67999999999999994</v>
      </c>
      <c r="Q41" s="5">
        <f t="shared" ref="Q41:Q72" si="17">($B$2*$O41^2+$O41*$P41)/($B$2*$O41^2+2*$O41*$P41+$B$3*$P41^2)</f>
        <v>0.36813239273499587</v>
      </c>
      <c r="R41" s="5">
        <f t="shared" ref="R41:R72" si="18">P41*O41^2*($B$3*P41+O41)/($B$2*O41^2+2*O41*P41+$B$3*P41^2)</f>
        <v>6.4703242983936426E-2</v>
      </c>
      <c r="S41" s="5">
        <f t="shared" ref="S41:S72" si="19">-O41*P41^2*($B$2*O41+P41)/($B$2*O41^2+2*O41*P41+$B$3*P41^2)</f>
        <v>-0.17022441840066208</v>
      </c>
      <c r="T41" s="21">
        <f t="shared" ref="T41:T72" si="20">Q41+SQRT(2*$G$6*($D$2^2*R41^2+2*$D$5*R41*S41+$D$3^2*S41^2))</f>
        <v>0.38086630069154187</v>
      </c>
      <c r="U41" s="25">
        <f t="shared" ref="U41:U73" si="21">Q41-SQRT(2*$G$6*($D$2^2*R41^2+2*$D$5*R41*S41+$D$3^2*S41^2))</f>
        <v>0.35539848477844987</v>
      </c>
      <c r="W41" s="14">
        <v>160</v>
      </c>
      <c r="X41" s="5">
        <f t="shared" ref="X41:X72" si="22">COS(W41*PI()/180)/SQRT($Y$3)</f>
        <v>-5.3028902799403144E-2</v>
      </c>
      <c r="Y41" s="5">
        <f t="shared" ref="Y41:Y72" si="23">SIN(W41*PI()/180)/SQRT($Z$4)</f>
        <v>3.510867345081644E-2</v>
      </c>
      <c r="Z41" s="5">
        <f t="shared" ref="Z41:Z72" si="24">$B$2+X41*COS(-$W$3)+Y41*SIN(-$W$3)</f>
        <v>0.44134919872112027</v>
      </c>
      <c r="AA41" s="6">
        <f t="shared" ref="AA41:AA72" si="25">$B$3-X41*SIN(-$W$3)+Y41*COS(-$W$3)</f>
        <v>0.57270169026426276</v>
      </c>
    </row>
    <row r="42" spans="1:27" x14ac:dyDescent="0.35">
      <c r="A42" s="33"/>
      <c r="B42" s="32"/>
      <c r="C42" s="14" t="str">
        <f t="shared" si="11"/>
        <v/>
      </c>
      <c r="D42" s="5" t="str">
        <f t="shared" si="12"/>
        <v/>
      </c>
      <c r="E42" s="5" t="str">
        <f t="shared" si="13"/>
        <v/>
      </c>
      <c r="F42" s="5" t="str">
        <f t="shared" si="14"/>
        <v/>
      </c>
      <c r="G42" s="5" t="str">
        <f t="shared" si="15"/>
        <v/>
      </c>
      <c r="H42" s="6" t="str">
        <f t="shared" si="16"/>
        <v/>
      </c>
      <c r="O42" s="14">
        <v>0.33</v>
      </c>
      <c r="P42" s="5">
        <f t="shared" si="10"/>
        <v>0.66999999999999993</v>
      </c>
      <c r="Q42" s="5">
        <f t="shared" si="17"/>
        <v>0.3755449658778886</v>
      </c>
      <c r="R42" s="5">
        <f t="shared" si="18"/>
        <v>6.8003153215897949E-2</v>
      </c>
      <c r="S42" s="5">
        <f t="shared" si="19"/>
        <v>-0.16858213518258416</v>
      </c>
      <c r="T42" s="21">
        <f t="shared" si="20"/>
        <v>0.38809441520839727</v>
      </c>
      <c r="U42" s="25">
        <f t="shared" si="21"/>
        <v>0.36299551654737994</v>
      </c>
      <c r="W42" s="14">
        <v>165</v>
      </c>
      <c r="X42" s="5">
        <f t="shared" si="22"/>
        <v>-5.4509299765360349E-2</v>
      </c>
      <c r="Y42" s="5">
        <f t="shared" si="23"/>
        <v>2.6568006343135671E-2</v>
      </c>
      <c r="Z42" s="5">
        <f t="shared" si="24"/>
        <v>0.43468631120601675</v>
      </c>
      <c r="AA42" s="6">
        <f t="shared" si="25"/>
        <v>0.56715727868302945</v>
      </c>
    </row>
    <row r="43" spans="1:27" x14ac:dyDescent="0.35">
      <c r="A43" s="33"/>
      <c r="B43" s="32"/>
      <c r="C43" s="14" t="str">
        <f t="shared" si="11"/>
        <v/>
      </c>
      <c r="D43" s="5" t="str">
        <f t="shared" si="12"/>
        <v/>
      </c>
      <c r="E43" s="5" t="str">
        <f t="shared" si="13"/>
        <v/>
      </c>
      <c r="F43" s="5" t="str">
        <f t="shared" si="14"/>
        <v/>
      </c>
      <c r="G43" s="5" t="str">
        <f t="shared" si="15"/>
        <v/>
      </c>
      <c r="H43" s="6" t="str">
        <f t="shared" si="16"/>
        <v/>
      </c>
      <c r="O43" s="14">
        <v>0.34</v>
      </c>
      <c r="P43" s="5">
        <f t="shared" si="10"/>
        <v>0.65999999999999992</v>
      </c>
      <c r="Q43" s="5">
        <f t="shared" si="17"/>
        <v>0.38285408591225845</v>
      </c>
      <c r="R43" s="5">
        <f t="shared" si="18"/>
        <v>7.1342067668542952E-2</v>
      </c>
      <c r="S43" s="5">
        <f t="shared" si="19"/>
        <v>-0.16677123982337971</v>
      </c>
      <c r="T43" s="21">
        <f t="shared" si="20"/>
        <v>0.39521273709650251</v>
      </c>
      <c r="U43" s="25">
        <f t="shared" si="21"/>
        <v>0.37049543472801438</v>
      </c>
      <c r="W43" s="14">
        <v>170</v>
      </c>
      <c r="X43" s="5">
        <f t="shared" si="22"/>
        <v>-5.5574848046488073E-2</v>
      </c>
      <c r="Y43" s="5">
        <f t="shared" si="23"/>
        <v>1.7825140664982756E-2</v>
      </c>
      <c r="Z43" s="5">
        <f t="shared" si="24"/>
        <v>0.42820828785682757</v>
      </c>
      <c r="AA43" s="6">
        <f t="shared" si="25"/>
        <v>0.56119000904834748</v>
      </c>
    </row>
    <row r="44" spans="1:27" x14ac:dyDescent="0.35">
      <c r="A44" s="33"/>
      <c r="B44" s="32"/>
      <c r="C44" s="14" t="str">
        <f t="shared" si="11"/>
        <v/>
      </c>
      <c r="D44" s="5" t="str">
        <f t="shared" si="12"/>
        <v/>
      </c>
      <c r="E44" s="5" t="str">
        <f t="shared" si="13"/>
        <v/>
      </c>
      <c r="F44" s="5" t="str">
        <f t="shared" si="14"/>
        <v/>
      </c>
      <c r="G44" s="5" t="str">
        <f t="shared" si="15"/>
        <v/>
      </c>
      <c r="H44" s="6" t="str">
        <f t="shared" si="16"/>
        <v/>
      </c>
      <c r="O44" s="14">
        <v>0.35</v>
      </c>
      <c r="P44" s="5">
        <f t="shared" si="10"/>
        <v>0.65</v>
      </c>
      <c r="Q44" s="5">
        <f t="shared" si="17"/>
        <v>0.39006718442880517</v>
      </c>
      <c r="R44" s="5">
        <f t="shared" si="18"/>
        <v>7.4716769907471364E-2</v>
      </c>
      <c r="S44" s="5">
        <f t="shared" si="19"/>
        <v>-0.16480338542117018</v>
      </c>
      <c r="T44" s="21">
        <f t="shared" si="20"/>
        <v>0.40223067975090354</v>
      </c>
      <c r="U44" s="25">
        <f t="shared" si="21"/>
        <v>0.3779036891067068</v>
      </c>
      <c r="W44" s="14">
        <v>175</v>
      </c>
      <c r="X44" s="5">
        <f t="shared" si="22"/>
        <v>-5.62174381769713E-2</v>
      </c>
      <c r="Y44" s="5">
        <f t="shared" si="23"/>
        <v>8.9466149032552036E-3</v>
      </c>
      <c r="Z44" s="5">
        <f t="shared" si="24"/>
        <v>0.42196443034277753</v>
      </c>
      <c r="AA44" s="6">
        <f t="shared" si="25"/>
        <v>0.55484529588527254</v>
      </c>
    </row>
    <row r="45" spans="1:27" x14ac:dyDescent="0.35">
      <c r="A45" s="33"/>
      <c r="B45" s="32"/>
      <c r="C45" s="14" t="str">
        <f t="shared" si="11"/>
        <v/>
      </c>
      <c r="D45" s="5" t="str">
        <f t="shared" si="12"/>
        <v/>
      </c>
      <c r="E45" s="5" t="str">
        <f t="shared" si="13"/>
        <v/>
      </c>
      <c r="F45" s="5" t="str">
        <f t="shared" si="14"/>
        <v/>
      </c>
      <c r="G45" s="5" t="str">
        <f t="shared" si="15"/>
        <v/>
      </c>
      <c r="H45" s="6" t="str">
        <f t="shared" si="16"/>
        <v/>
      </c>
      <c r="O45" s="14">
        <v>0.36</v>
      </c>
      <c r="P45" s="5">
        <f t="shared" si="10"/>
        <v>0.64</v>
      </c>
      <c r="Q45" s="5">
        <f t="shared" si="17"/>
        <v>0.39719141775163436</v>
      </c>
      <c r="R45" s="5">
        <f t="shared" si="18"/>
        <v>7.8123992259388181E-2</v>
      </c>
      <c r="S45" s="5">
        <f t="shared" si="19"/>
        <v>-0.16268960471106947</v>
      </c>
      <c r="T45" s="21">
        <f t="shared" si="20"/>
        <v>0.40915738242480354</v>
      </c>
      <c r="U45" s="25">
        <f t="shared" si="21"/>
        <v>0.38522545307846517</v>
      </c>
      <c r="W45" s="14">
        <v>180</v>
      </c>
      <c r="X45" s="5">
        <f t="shared" si="22"/>
        <v>-5.6432179657910503E-2</v>
      </c>
      <c r="Y45" s="5">
        <f t="shared" si="23"/>
        <v>1.2576258408032444E-17</v>
      </c>
      <c r="Z45" s="5">
        <f t="shared" si="24"/>
        <v>0.41600225818969283</v>
      </c>
      <c r="AA45" s="6">
        <f t="shared" si="25"/>
        <v>0.5481714262920182</v>
      </c>
    </row>
    <row r="46" spans="1:27" x14ac:dyDescent="0.35">
      <c r="A46" s="33"/>
      <c r="B46" s="32"/>
      <c r="C46" s="14" t="str">
        <f t="shared" si="11"/>
        <v/>
      </c>
      <c r="D46" s="5" t="str">
        <f t="shared" si="12"/>
        <v/>
      </c>
      <c r="E46" s="5" t="str">
        <f t="shared" si="13"/>
        <v/>
      </c>
      <c r="F46" s="5" t="str">
        <f t="shared" si="14"/>
        <v/>
      </c>
      <c r="G46" s="5" t="str">
        <f t="shared" si="15"/>
        <v/>
      </c>
      <c r="H46" s="6" t="str">
        <f t="shared" si="16"/>
        <v/>
      </c>
      <c r="O46" s="14">
        <v>0.37</v>
      </c>
      <c r="P46" s="5">
        <f t="shared" si="10"/>
        <v>0.63</v>
      </c>
      <c r="Q46" s="5">
        <f t="shared" si="17"/>
        <v>0.40423369207438942</v>
      </c>
      <c r="R46" s="5">
        <f t="shared" si="18"/>
        <v>8.1560407555016076E-2</v>
      </c>
      <c r="S46" s="5">
        <f t="shared" si="19"/>
        <v>-0.16044035238432519</v>
      </c>
      <c r="T46" s="21">
        <f t="shared" si="20"/>
        <v>0.41600173700604759</v>
      </c>
      <c r="U46" s="25">
        <f t="shared" si="21"/>
        <v>0.39246564714273124</v>
      </c>
      <c r="W46" s="14">
        <v>185</v>
      </c>
      <c r="X46" s="5">
        <f t="shared" si="22"/>
        <v>-5.62174381769713E-2</v>
      </c>
      <c r="Y46" s="5">
        <f t="shared" si="23"/>
        <v>-8.9466149032551325E-3</v>
      </c>
      <c r="Z46" s="5">
        <f t="shared" si="24"/>
        <v>0.41036714712771638</v>
      </c>
      <c r="AA46" s="6">
        <f t="shared" si="25"/>
        <v>0.54121919244598182</v>
      </c>
    </row>
    <row r="47" spans="1:27" x14ac:dyDescent="0.35">
      <c r="A47" s="33"/>
      <c r="B47" s="32"/>
      <c r="C47" s="14" t="str">
        <f t="shared" si="11"/>
        <v/>
      </c>
      <c r="D47" s="5" t="str">
        <f t="shared" si="12"/>
        <v/>
      </c>
      <c r="E47" s="5" t="str">
        <f t="shared" si="13"/>
        <v/>
      </c>
      <c r="F47" s="5" t="str">
        <f t="shared" si="14"/>
        <v/>
      </c>
      <c r="G47" s="5" t="str">
        <f t="shared" si="15"/>
        <v/>
      </c>
      <c r="H47" s="6" t="str">
        <f t="shared" si="16"/>
        <v/>
      </c>
      <c r="O47" s="14">
        <v>0.38</v>
      </c>
      <c r="P47" s="5">
        <f t="shared" si="10"/>
        <v>0.62</v>
      </c>
      <c r="Q47" s="5">
        <f t="shared" si="17"/>
        <v>0.41120068701781493</v>
      </c>
      <c r="R47" s="5">
        <f t="shared" si="18"/>
        <v>8.502262079462751E-2</v>
      </c>
      <c r="S47" s="5">
        <f t="shared" si="19"/>
        <v>-0.15806554408964804</v>
      </c>
      <c r="T47" s="21">
        <f t="shared" si="20"/>
        <v>0.42277241088533701</v>
      </c>
      <c r="U47" s="25">
        <f t="shared" si="21"/>
        <v>0.39962896315029284</v>
      </c>
      <c r="W47" s="14">
        <v>190</v>
      </c>
      <c r="X47" s="5">
        <f t="shared" si="22"/>
        <v>-5.5574848046488073E-2</v>
      </c>
      <c r="Y47" s="5">
        <f t="shared" si="23"/>
        <v>-1.7825140664982777E-2</v>
      </c>
      <c r="Z47" s="5">
        <f t="shared" si="24"/>
        <v>0.40510198375460299</v>
      </c>
      <c r="AA47" s="6">
        <f t="shared" si="25"/>
        <v>0.53404150504460524</v>
      </c>
    </row>
    <row r="48" spans="1:27" x14ac:dyDescent="0.35">
      <c r="A48" s="33"/>
      <c r="B48" s="32"/>
      <c r="C48" s="14" t="str">
        <f t="shared" si="11"/>
        <v/>
      </c>
      <c r="D48" s="5" t="str">
        <f t="shared" si="12"/>
        <v/>
      </c>
      <c r="E48" s="5" t="str">
        <f t="shared" si="13"/>
        <v/>
      </c>
      <c r="F48" s="5" t="str">
        <f t="shared" si="14"/>
        <v/>
      </c>
      <c r="G48" s="5" t="str">
        <f t="shared" si="15"/>
        <v/>
      </c>
      <c r="H48" s="6" t="str">
        <f t="shared" si="16"/>
        <v/>
      </c>
      <c r="O48" s="14">
        <v>0.39</v>
      </c>
      <c r="P48" s="5">
        <f t="shared" si="10"/>
        <v>0.61</v>
      </c>
      <c r="Q48" s="5">
        <f t="shared" si="17"/>
        <v>0.41809887778406546</v>
      </c>
      <c r="R48" s="5">
        <f t="shared" si="18"/>
        <v>8.8507160689043657E-2</v>
      </c>
      <c r="S48" s="5">
        <f t="shared" si="19"/>
        <v>-0.15557459242345076</v>
      </c>
      <c r="T48" s="21">
        <f t="shared" si="20"/>
        <v>0.42947786563804724</v>
      </c>
      <c r="U48" s="25">
        <f t="shared" si="21"/>
        <v>0.40671988993008368</v>
      </c>
      <c r="W48" s="14">
        <v>195</v>
      </c>
      <c r="X48" s="5">
        <f t="shared" si="22"/>
        <v>-5.4509299765360363E-2</v>
      </c>
      <c r="Y48" s="5">
        <f t="shared" si="23"/>
        <v>-2.6568006343135601E-2</v>
      </c>
      <c r="Z48" s="5">
        <f t="shared" si="24"/>
        <v>0.4002468391428145</v>
      </c>
      <c r="AA48" s="6">
        <f t="shared" si="25"/>
        <v>0.52669299062301911</v>
      </c>
    </row>
    <row r="49" spans="1:27" x14ac:dyDescent="0.35">
      <c r="A49" s="33"/>
      <c r="B49" s="32"/>
      <c r="C49" s="14" t="str">
        <f t="shared" si="11"/>
        <v/>
      </c>
      <c r="D49" s="5" t="str">
        <f t="shared" si="12"/>
        <v/>
      </c>
      <c r="E49" s="5" t="str">
        <f t="shared" si="13"/>
        <v/>
      </c>
      <c r="F49" s="5" t="str">
        <f t="shared" si="14"/>
        <v/>
      </c>
      <c r="G49" s="5" t="str">
        <f t="shared" si="15"/>
        <v/>
      </c>
      <c r="H49" s="6" t="str">
        <f t="shared" si="16"/>
        <v/>
      </c>
      <c r="O49" s="14">
        <v>0.4</v>
      </c>
      <c r="P49" s="5">
        <f t="shared" si="10"/>
        <v>0.6</v>
      </c>
      <c r="Q49" s="5">
        <f t="shared" si="17"/>
        <v>0.42493455606762637</v>
      </c>
      <c r="R49" s="5">
        <f t="shared" si="18"/>
        <v>9.2010471029179794E-2</v>
      </c>
      <c r="S49" s="5">
        <f t="shared" si="19"/>
        <v>-0.15297644018434547</v>
      </c>
      <c r="T49" s="21">
        <f t="shared" si="20"/>
        <v>0.43612637120535724</v>
      </c>
      <c r="U49" s="25">
        <f t="shared" si="21"/>
        <v>0.41374274092989549</v>
      </c>
      <c r="W49" s="14">
        <v>200</v>
      </c>
      <c r="X49" s="5">
        <f t="shared" si="22"/>
        <v>-5.3028902799403151E-2</v>
      </c>
      <c r="Y49" s="5">
        <f t="shared" si="23"/>
        <v>-3.5108673450816419E-2</v>
      </c>
      <c r="Z49" s="5">
        <f t="shared" si="24"/>
        <v>0.39583866387446315</v>
      </c>
      <c r="AA49" s="6">
        <f t="shared" si="25"/>
        <v>0.51922957581312612</v>
      </c>
    </row>
    <row r="50" spans="1:27" x14ac:dyDescent="0.35">
      <c r="A50" s="33"/>
      <c r="B50" s="32"/>
      <c r="C50" s="14" t="str">
        <f t="shared" si="11"/>
        <v/>
      </c>
      <c r="D50" s="5" t="str">
        <f t="shared" si="12"/>
        <v/>
      </c>
      <c r="E50" s="5" t="str">
        <f t="shared" si="13"/>
        <v/>
      </c>
      <c r="F50" s="5" t="str">
        <f t="shared" si="14"/>
        <v/>
      </c>
      <c r="G50" s="5" t="str">
        <f t="shared" si="15"/>
        <v/>
      </c>
      <c r="H50" s="6" t="str">
        <f t="shared" si="16"/>
        <v/>
      </c>
      <c r="O50" s="14">
        <v>0.41</v>
      </c>
      <c r="P50" s="5">
        <f t="shared" si="10"/>
        <v>0.59000000000000008</v>
      </c>
      <c r="Q50" s="5">
        <f t="shared" si="17"/>
        <v>0.43171384986929406</v>
      </c>
      <c r="R50" s="5">
        <f t="shared" si="18"/>
        <v>9.5528901836971644E-2</v>
      </c>
      <c r="S50" s="5">
        <f t="shared" si="19"/>
        <v>-0.15027959113950129</v>
      </c>
      <c r="T50" s="21">
        <f t="shared" si="20"/>
        <v>0.44272601526610456</v>
      </c>
      <c r="U50" s="25">
        <f t="shared" si="21"/>
        <v>0.42070168447248357</v>
      </c>
      <c r="W50" s="14">
        <v>205</v>
      </c>
      <c r="X50" s="5">
        <f t="shared" si="22"/>
        <v>-5.1144923863415528E-2</v>
      </c>
      <c r="Y50" s="5">
        <f t="shared" si="23"/>
        <v>-4.3382142354339841E-2</v>
      </c>
      <c r="Z50" s="5">
        <f t="shared" si="24"/>
        <v>0.39191100682507007</v>
      </c>
      <c r="AA50" s="6">
        <f t="shared" si="25"/>
        <v>0.5117080617081623</v>
      </c>
    </row>
    <row r="51" spans="1:27" x14ac:dyDescent="0.35">
      <c r="A51" s="33"/>
      <c r="B51" s="32"/>
      <c r="C51" s="14" t="str">
        <f t="shared" si="11"/>
        <v/>
      </c>
      <c r="D51" s="5" t="str">
        <f t="shared" si="12"/>
        <v/>
      </c>
      <c r="E51" s="5" t="str">
        <f t="shared" si="13"/>
        <v/>
      </c>
      <c r="F51" s="5" t="str">
        <f t="shared" si="14"/>
        <v/>
      </c>
      <c r="G51" s="5" t="str">
        <f t="shared" si="15"/>
        <v/>
      </c>
      <c r="H51" s="6" t="str">
        <f t="shared" si="16"/>
        <v/>
      </c>
      <c r="O51" s="14">
        <v>0.42</v>
      </c>
      <c r="P51" s="5">
        <f t="shared" si="10"/>
        <v>0.58000000000000007</v>
      </c>
      <c r="Q51" s="5">
        <f t="shared" si="17"/>
        <v>0.43844274234804326</v>
      </c>
      <c r="R51" s="5">
        <f t="shared" si="18"/>
        <v>9.9058700249805162E-2</v>
      </c>
      <c r="S51" s="5">
        <f t="shared" si="19"/>
        <v>-0.14749213852588181</v>
      </c>
      <c r="T51" s="21">
        <f t="shared" si="20"/>
        <v>0.44928470755514632</v>
      </c>
      <c r="U51" s="25">
        <f t="shared" si="21"/>
        <v>0.42760077714094019</v>
      </c>
      <c r="W51" s="14">
        <v>210</v>
      </c>
      <c r="X51" s="5">
        <f t="shared" si="22"/>
        <v>-4.8871701174677928E-2</v>
      </c>
      <c r="Y51" s="5">
        <f t="shared" si="23"/>
        <v>-5.1325446959693023E-2</v>
      </c>
      <c r="Z51" s="5">
        <f t="shared" si="24"/>
        <v>0.38849375983636536</v>
      </c>
      <c r="AA51" s="6">
        <f t="shared" si="25"/>
        <v>0.50418569157208126</v>
      </c>
    </row>
    <row r="52" spans="1:27" x14ac:dyDescent="0.35">
      <c r="A52" s="33"/>
      <c r="B52" s="32"/>
      <c r="C52" s="14" t="str">
        <f t="shared" si="11"/>
        <v/>
      </c>
      <c r="D52" s="5" t="str">
        <f t="shared" si="12"/>
        <v/>
      </c>
      <c r="E52" s="5" t="str">
        <f t="shared" si="13"/>
        <v/>
      </c>
      <c r="F52" s="5" t="str">
        <f t="shared" si="14"/>
        <v/>
      </c>
      <c r="G52" s="5" t="str">
        <f t="shared" si="15"/>
        <v/>
      </c>
      <c r="H52" s="6" t="str">
        <f t="shared" si="16"/>
        <v/>
      </c>
      <c r="O52" s="14">
        <v>0.43</v>
      </c>
      <c r="P52" s="5">
        <f t="shared" si="10"/>
        <v>0.57000000000000006</v>
      </c>
      <c r="Q52" s="5">
        <f t="shared" si="17"/>
        <v>0.4451270898355944</v>
      </c>
      <c r="R52" s="5">
        <f t="shared" si="18"/>
        <v>0.10259600108939859</v>
      </c>
      <c r="S52" s="5">
        <f t="shared" si="19"/>
        <v>-0.14462179148758464</v>
      </c>
      <c r="T52" s="21">
        <f t="shared" si="20"/>
        <v>0.45581017902367266</v>
      </c>
      <c r="U52" s="25">
        <f t="shared" si="21"/>
        <v>0.43444400064751615</v>
      </c>
      <c r="W52" s="14">
        <v>215</v>
      </c>
      <c r="X52" s="5">
        <f t="shared" si="22"/>
        <v>-4.622653533046106E-2</v>
      </c>
      <c r="Y52" s="5">
        <f t="shared" si="23"/>
        <v>-5.8878133922530676E-2</v>
      </c>
      <c r="Z52" s="5">
        <f t="shared" si="24"/>
        <v>0.38561293022132315</v>
      </c>
      <c r="AA52" s="6">
        <f t="shared" si="25"/>
        <v>0.49671971518374969</v>
      </c>
    </row>
    <row r="53" spans="1:27" x14ac:dyDescent="0.35">
      <c r="A53" s="33"/>
      <c r="B53" s="32"/>
      <c r="C53" s="14" t="str">
        <f t="shared" si="11"/>
        <v/>
      </c>
      <c r="D53" s="5" t="str">
        <f t="shared" si="12"/>
        <v/>
      </c>
      <c r="E53" s="5" t="str">
        <f t="shared" si="13"/>
        <v/>
      </c>
      <c r="F53" s="5" t="str">
        <f t="shared" si="14"/>
        <v/>
      </c>
      <c r="G53" s="5" t="str">
        <f t="shared" si="15"/>
        <v/>
      </c>
      <c r="H53" s="6" t="str">
        <f t="shared" si="16"/>
        <v/>
      </c>
      <c r="O53" s="14">
        <v>0.44</v>
      </c>
      <c r="P53" s="5">
        <f t="shared" si="10"/>
        <v>0.56000000000000005</v>
      </c>
      <c r="Q53" s="5">
        <f t="shared" si="17"/>
        <v>0.45177263912993315</v>
      </c>
      <c r="R53" s="5">
        <f t="shared" si="18"/>
        <v>0.10613681706444494</v>
      </c>
      <c r="S53" s="5">
        <f t="shared" si="19"/>
        <v>-0.14167589963114705</v>
      </c>
      <c r="T53" s="21">
        <f t="shared" si="20"/>
        <v>0.46230997596448831</v>
      </c>
      <c r="U53" s="25">
        <f t="shared" si="21"/>
        <v>0.441235302295378</v>
      </c>
      <c r="W53" s="14">
        <v>220</v>
      </c>
      <c r="X53" s="5">
        <f t="shared" si="22"/>
        <v>-4.3229557640034173E-2</v>
      </c>
      <c r="Y53" s="5">
        <f t="shared" si="23"/>
        <v>-6.5982722734628643E-2</v>
      </c>
      <c r="Z53" s="5">
        <f t="shared" si="24"/>
        <v>0.38329044283280644</v>
      </c>
      <c r="AA53" s="6">
        <f t="shared" si="25"/>
        <v>0.48936695313156242</v>
      </c>
    </row>
    <row r="54" spans="1:27" x14ac:dyDescent="0.35">
      <c r="A54" s="33"/>
      <c r="B54" s="32"/>
      <c r="C54" s="14" t="str">
        <f t="shared" si="11"/>
        <v/>
      </c>
      <c r="D54" s="5" t="str">
        <f t="shared" si="12"/>
        <v/>
      </c>
      <c r="E54" s="5" t="str">
        <f t="shared" si="13"/>
        <v/>
      </c>
      <c r="F54" s="5" t="str">
        <f t="shared" si="14"/>
        <v/>
      </c>
      <c r="G54" s="5" t="str">
        <f t="shared" si="15"/>
        <v/>
      </c>
      <c r="H54" s="6" t="str">
        <f t="shared" si="16"/>
        <v/>
      </c>
      <c r="O54" s="14">
        <v>0.45</v>
      </c>
      <c r="P54" s="5">
        <f t="shared" si="10"/>
        <v>0.55000000000000004</v>
      </c>
      <c r="Q54" s="5">
        <f t="shared" si="17"/>
        <v>0.45838504417676978</v>
      </c>
      <c r="R54" s="5">
        <f t="shared" si="18"/>
        <v>0.10967702855420415</v>
      </c>
      <c r="S54" s="5">
        <f t="shared" si="19"/>
        <v>-0.13866147586347288</v>
      </c>
      <c r="T54" s="21">
        <f t="shared" si="20"/>
        <v>0.46879144954390845</v>
      </c>
      <c r="U54" s="25">
        <f t="shared" si="21"/>
        <v>0.44797863880963112</v>
      </c>
      <c r="W54" s="14">
        <v>225</v>
      </c>
      <c r="X54" s="5">
        <f t="shared" si="22"/>
        <v>-3.9903576913246072E-2</v>
      </c>
      <c r="Y54" s="5">
        <f t="shared" si="23"/>
        <v>-7.2585143185258785E-2</v>
      </c>
      <c r="Z54" s="5">
        <f t="shared" si="24"/>
        <v>0.38154397320219807</v>
      </c>
      <c r="AA54" s="6">
        <f t="shared" si="25"/>
        <v>0.48218336437445586</v>
      </c>
    </row>
    <row r="55" spans="1:27" x14ac:dyDescent="0.35">
      <c r="A55" s="33"/>
      <c r="B55" s="32"/>
      <c r="C55" s="14" t="str">
        <f t="shared" si="11"/>
        <v/>
      </c>
      <c r="D55" s="5" t="str">
        <f t="shared" si="12"/>
        <v/>
      </c>
      <c r="E55" s="5" t="str">
        <f t="shared" si="13"/>
        <v/>
      </c>
      <c r="F55" s="5" t="str">
        <f t="shared" si="14"/>
        <v/>
      </c>
      <c r="G55" s="5" t="str">
        <f t="shared" si="15"/>
        <v/>
      </c>
      <c r="H55" s="6" t="str">
        <f t="shared" si="16"/>
        <v/>
      </c>
      <c r="O55" s="14">
        <v>0.46</v>
      </c>
      <c r="P55" s="5">
        <f t="shared" si="10"/>
        <v>0.54</v>
      </c>
      <c r="Q55" s="5">
        <f t="shared" si="17"/>
        <v>0.46496988224186742</v>
      </c>
      <c r="R55" s="5">
        <f t="shared" si="18"/>
        <v>0.11321237291762087</v>
      </c>
      <c r="S55" s="5">
        <f t="shared" si="19"/>
        <v>-0.13558521766172854</v>
      </c>
      <c r="T55" s="21">
        <f t="shared" si="20"/>
        <v>0.47526174157927115</v>
      </c>
      <c r="U55" s="25">
        <f t="shared" si="21"/>
        <v>0.45467802290446369</v>
      </c>
      <c r="W55" s="14">
        <v>230</v>
      </c>
      <c r="X55" s="5">
        <f t="shared" si="22"/>
        <v>-3.6273905871709651E-2</v>
      </c>
      <c r="Y55" s="5">
        <f t="shared" si="23"/>
        <v>-7.863514686814134E-2</v>
      </c>
      <c r="Z55" s="5">
        <f t="shared" si="24"/>
        <v>0.38038681301793414</v>
      </c>
      <c r="AA55" s="6">
        <f t="shared" si="25"/>
        <v>0.47522362036044102</v>
      </c>
    </row>
    <row r="56" spans="1:27" x14ac:dyDescent="0.35">
      <c r="A56" s="33"/>
      <c r="B56" s="32"/>
      <c r="C56" s="14" t="str">
        <f t="shared" si="11"/>
        <v/>
      </c>
      <c r="D56" s="5" t="str">
        <f t="shared" si="12"/>
        <v/>
      </c>
      <c r="E56" s="5" t="str">
        <f t="shared" si="13"/>
        <v/>
      </c>
      <c r="F56" s="5" t="str">
        <f t="shared" si="14"/>
        <v/>
      </c>
      <c r="G56" s="5" t="str">
        <f t="shared" si="15"/>
        <v/>
      </c>
      <c r="H56" s="6" t="str">
        <f t="shared" si="16"/>
        <v/>
      </c>
      <c r="O56" s="14">
        <v>0.47</v>
      </c>
      <c r="P56" s="5">
        <f t="shared" si="10"/>
        <v>0.53</v>
      </c>
      <c r="Q56" s="5">
        <f t="shared" si="17"/>
        <v>0.47153266967220203</v>
      </c>
      <c r="R56" s="5">
        <f t="shared" si="18"/>
        <v>0.11673843326941057</v>
      </c>
      <c r="S56" s="5">
        <f t="shared" si="19"/>
        <v>-0.13245352691092158</v>
      </c>
      <c r="T56" s="21">
        <f t="shared" si="20"/>
        <v>0.48172776784407667</v>
      </c>
      <c r="U56" s="25">
        <f t="shared" si="21"/>
        <v>0.46133757150032739</v>
      </c>
      <c r="W56" s="14">
        <v>235</v>
      </c>
      <c r="X56" s="5">
        <f t="shared" si="22"/>
        <v>-3.2368168503706315E-2</v>
      </c>
      <c r="Y56" s="5">
        <f t="shared" si="23"/>
        <v>-8.4086689602157469E-2</v>
      </c>
      <c r="Z56" s="5">
        <f t="shared" si="24"/>
        <v>0.3798277689677293</v>
      </c>
      <c r="AA56" s="6">
        <f t="shared" si="25"/>
        <v>0.46854068894387302</v>
      </c>
    </row>
    <row r="57" spans="1:27" x14ac:dyDescent="0.35">
      <c r="A57" s="33"/>
      <c r="B57" s="32"/>
      <c r="C57" s="14" t="str">
        <f t="shared" si="11"/>
        <v/>
      </c>
      <c r="D57" s="5" t="str">
        <f t="shared" si="12"/>
        <v/>
      </c>
      <c r="E57" s="5" t="str">
        <f t="shared" si="13"/>
        <v/>
      </c>
      <c r="F57" s="5" t="str">
        <f t="shared" si="14"/>
        <v/>
      </c>
      <c r="G57" s="5" t="str">
        <f t="shared" si="15"/>
        <v/>
      </c>
      <c r="H57" s="6" t="str">
        <f t="shared" si="16"/>
        <v/>
      </c>
      <c r="O57" s="14">
        <v>0.48</v>
      </c>
      <c r="P57" s="5">
        <f t="shared" si="10"/>
        <v>0.52</v>
      </c>
      <c r="Q57" s="5">
        <f t="shared" si="17"/>
        <v>0.47807887733998494</v>
      </c>
      <c r="R57" s="5">
        <f t="shared" si="18"/>
        <v>0.12025062666086743</v>
      </c>
      <c r="S57" s="5">
        <f t="shared" si="19"/>
        <v>-0.12927252843273199</v>
      </c>
      <c r="T57" s="21">
        <f t="shared" si="20"/>
        <v>0.48819620061586039</v>
      </c>
      <c r="U57" s="25">
        <f t="shared" si="21"/>
        <v>0.4679615540641095</v>
      </c>
      <c r="W57" s="14">
        <v>240</v>
      </c>
      <c r="X57" s="5">
        <f t="shared" si="22"/>
        <v>-2.8216089828955276E-2</v>
      </c>
      <c r="Y57" s="5">
        <f t="shared" si="23"/>
        <v>-8.8898281855369826E-2</v>
      </c>
      <c r="Z57" s="5">
        <f t="shared" si="24"/>
        <v>0.37987109571436567</v>
      </c>
      <c r="AA57" s="6">
        <f t="shared" si="25"/>
        <v>0.46218543126809608</v>
      </c>
    </row>
    <row r="58" spans="1:27" x14ac:dyDescent="0.35">
      <c r="A58" s="33"/>
      <c r="B58" s="32"/>
      <c r="C58" s="14" t="str">
        <f t="shared" si="11"/>
        <v/>
      </c>
      <c r="D58" s="5" t="str">
        <f t="shared" si="12"/>
        <v/>
      </c>
      <c r="E58" s="5" t="str">
        <f t="shared" si="13"/>
        <v/>
      </c>
      <c r="F58" s="5" t="str">
        <f t="shared" si="14"/>
        <v/>
      </c>
      <c r="G58" s="5" t="str">
        <f t="shared" si="15"/>
        <v/>
      </c>
      <c r="H58" s="6" t="str">
        <f t="shared" si="16"/>
        <v/>
      </c>
      <c r="O58" s="14">
        <v>0.49</v>
      </c>
      <c r="P58" s="5">
        <f t="shared" si="10"/>
        <v>0.51</v>
      </c>
      <c r="Q58" s="5">
        <f t="shared" si="17"/>
        <v>0.48461394586060358</v>
      </c>
      <c r="R58" s="5">
        <f t="shared" si="18"/>
        <v>0.12374419159886905</v>
      </c>
      <c r="S58" s="5">
        <f t="shared" si="19"/>
        <v>-0.12604808731834299</v>
      </c>
      <c r="T58" s="21">
        <f t="shared" si="20"/>
        <v>0.49467345253119588</v>
      </c>
      <c r="U58" s="25">
        <f t="shared" si="21"/>
        <v>0.47455443919001128</v>
      </c>
      <c r="W58" s="14">
        <v>245</v>
      </c>
      <c r="X58" s="5">
        <f t="shared" si="22"/>
        <v>-2.3849269673265023E-2</v>
      </c>
      <c r="Y58" s="5">
        <f t="shared" si="23"/>
        <v>-9.3033304505412626E-2</v>
      </c>
      <c r="Z58" s="5">
        <f t="shared" si="24"/>
        <v>0.3805164635151399</v>
      </c>
      <c r="AA58" s="6">
        <f t="shared" si="25"/>
        <v>0.45620621468143241</v>
      </c>
    </row>
    <row r="59" spans="1:27" x14ac:dyDescent="0.35">
      <c r="A59" s="33"/>
      <c r="B59" s="32"/>
      <c r="C59" s="14" t="str">
        <f t="shared" si="11"/>
        <v/>
      </c>
      <c r="D59" s="5" t="str">
        <f t="shared" si="12"/>
        <v/>
      </c>
      <c r="E59" s="5" t="str">
        <f t="shared" si="13"/>
        <v/>
      </c>
      <c r="F59" s="5" t="str">
        <f t="shared" si="14"/>
        <v/>
      </c>
      <c r="G59" s="5" t="str">
        <f t="shared" si="15"/>
        <v/>
      </c>
      <c r="H59" s="6" t="str">
        <f t="shared" si="16"/>
        <v/>
      </c>
      <c r="O59" s="14">
        <v>0.5</v>
      </c>
      <c r="P59" s="5">
        <f t="shared" si="10"/>
        <v>0.5</v>
      </c>
      <c r="Q59" s="5">
        <f t="shared" si="17"/>
        <v>0.49114330067349338</v>
      </c>
      <c r="R59" s="5">
        <f t="shared" si="18"/>
        <v>0.12721417483162667</v>
      </c>
      <c r="S59" s="5">
        <f t="shared" si="19"/>
        <v>-0.12278582516837334</v>
      </c>
      <c r="T59" s="21">
        <f t="shared" si="20"/>
        <v>0.50116566399733875</v>
      </c>
      <c r="U59" s="25">
        <f t="shared" si="21"/>
        <v>0.481120937349648</v>
      </c>
      <c r="W59" s="14">
        <v>250</v>
      </c>
      <c r="X59" s="5">
        <f t="shared" si="22"/>
        <v>-1.9300942174778474E-2</v>
      </c>
      <c r="Y59" s="5">
        <f t="shared" si="23"/>
        <v>-9.6460287533124106E-2</v>
      </c>
      <c r="Z59" s="5">
        <f t="shared" si="24"/>
        <v>0.38175896073140447</v>
      </c>
      <c r="AA59" s="6">
        <f t="shared" si="25"/>
        <v>0.45064854463245635</v>
      </c>
    </row>
    <row r="60" spans="1:27" ht="15" thickBot="1" x14ac:dyDescent="0.4">
      <c r="A60" s="34"/>
      <c r="B60" s="35"/>
      <c r="C60" s="18" t="str">
        <f t="shared" si="11"/>
        <v/>
      </c>
      <c r="D60" s="7" t="str">
        <f t="shared" si="12"/>
        <v/>
      </c>
      <c r="E60" s="7" t="str">
        <f t="shared" si="13"/>
        <v/>
      </c>
      <c r="F60" s="7" t="str">
        <f t="shared" si="14"/>
        <v/>
      </c>
      <c r="G60" s="7" t="str">
        <f t="shared" si="15"/>
        <v/>
      </c>
      <c r="H60" s="8" t="str">
        <f t="shared" si="16"/>
        <v/>
      </c>
      <c r="O60" s="14">
        <v>0.51</v>
      </c>
      <c r="P60" s="5">
        <f t="shared" si="10"/>
        <v>0.49</v>
      </c>
      <c r="Q60" s="5">
        <f t="shared" si="17"/>
        <v>0.49767236707380025</v>
      </c>
      <c r="R60" s="5">
        <f t="shared" si="18"/>
        <v>0.13065541732410457</v>
      </c>
      <c r="S60" s="5">
        <f t="shared" si="19"/>
        <v>-0.11949113533441942</v>
      </c>
      <c r="T60" s="21">
        <f t="shared" si="20"/>
        <v>0.50767869636258367</v>
      </c>
      <c r="U60" s="25">
        <f t="shared" si="21"/>
        <v>0.48766603778501683</v>
      </c>
      <c r="W60" s="14">
        <v>255</v>
      </c>
      <c r="X60" s="5">
        <f t="shared" si="22"/>
        <v>-1.4605722852114285E-2</v>
      </c>
      <c r="Y60" s="5">
        <f t="shared" si="23"/>
        <v>-9.9153149528394435E-2</v>
      </c>
      <c r="Z60" s="5">
        <f t="shared" si="24"/>
        <v>0.38358913120910315</v>
      </c>
      <c r="AA60" s="6">
        <f t="shared" si="25"/>
        <v>0.44555471834605331</v>
      </c>
    </row>
    <row r="61" spans="1:27" x14ac:dyDescent="0.35">
      <c r="O61" s="14">
        <v>0.52</v>
      </c>
      <c r="P61" s="5">
        <f t="shared" si="10"/>
        <v>0.48</v>
      </c>
      <c r="Q61" s="5">
        <f t="shared" si="17"/>
        <v>0.50420658528241769</v>
      </c>
      <c r="R61" s="5">
        <f t="shared" si="18"/>
        <v>0.13406253933963433</v>
      </c>
      <c r="S61" s="5">
        <f t="shared" si="19"/>
        <v>-0.11616919724906902</v>
      </c>
      <c r="T61" s="21">
        <f t="shared" si="20"/>
        <v>0.51421813273207606</v>
      </c>
      <c r="U61" s="25">
        <f t="shared" si="21"/>
        <v>0.49419503783275925</v>
      </c>
      <c r="W61" s="14">
        <v>260</v>
      </c>
      <c r="X61" s="5">
        <f t="shared" si="22"/>
        <v>-9.7993451593689756E-3</v>
      </c>
      <c r="Y61" s="5">
        <f t="shared" si="23"/>
        <v>-0.10109139618544508</v>
      </c>
      <c r="Z61" s="5">
        <f t="shared" si="24"/>
        <v>0.3859930462458136</v>
      </c>
      <c r="AA61" s="6">
        <f t="shared" si="25"/>
        <v>0.44096350291599939</v>
      </c>
    </row>
    <row r="62" spans="1:27" x14ac:dyDescent="0.35">
      <c r="O62" s="14">
        <v>0.53</v>
      </c>
      <c r="P62" s="5">
        <f t="shared" si="10"/>
        <v>0.47</v>
      </c>
      <c r="Q62" s="5">
        <f t="shared" si="17"/>
        <v>0.51075142564258491</v>
      </c>
      <c r="R62" s="5">
        <f t="shared" si="18"/>
        <v>0.13742992453699793</v>
      </c>
      <c r="S62" s="5">
        <f t="shared" si="19"/>
        <v>-0.11282498992444698</v>
      </c>
      <c r="T62" s="21">
        <f t="shared" si="20"/>
        <v>0.52078928774676303</v>
      </c>
      <c r="U62" s="25">
        <f t="shared" si="21"/>
        <v>0.50071356353840679</v>
      </c>
      <c r="W62" s="14">
        <v>265</v>
      </c>
      <c r="X62" s="5">
        <f t="shared" si="22"/>
        <v>-4.918388532954481E-3</v>
      </c>
      <c r="Y62" s="5">
        <f t="shared" si="23"/>
        <v>-0.10226027627687055</v>
      </c>
      <c r="Z62" s="5">
        <f t="shared" si="24"/>
        <v>0.38895241059658281</v>
      </c>
      <c r="AA62" s="6">
        <f t="shared" si="25"/>
        <v>0.43690984026396895</v>
      </c>
    </row>
    <row r="63" spans="1:27" x14ac:dyDescent="0.35">
      <c r="O63" s="14">
        <v>0.54</v>
      </c>
      <c r="P63" s="5">
        <f t="shared" si="10"/>
        <v>0.45999999999999996</v>
      </c>
      <c r="Q63" s="5">
        <f t="shared" si="17"/>
        <v>0.51731240403272438</v>
      </c>
      <c r="R63" s="5">
        <f t="shared" si="18"/>
        <v>0.14075170298405762</v>
      </c>
      <c r="S63" s="5">
        <f t="shared" si="19"/>
        <v>-0.10946330469332444</v>
      </c>
      <c r="T63" s="21">
        <f t="shared" si="20"/>
        <v>0.52739722688875856</v>
      </c>
      <c r="U63" s="25">
        <f t="shared" si="21"/>
        <v>0.5072275811766902</v>
      </c>
      <c r="W63" s="14">
        <v>270</v>
      </c>
      <c r="X63" s="5">
        <f t="shared" si="22"/>
        <v>-1.0370669657252206E-17</v>
      </c>
      <c r="Y63" s="5">
        <f t="shared" si="23"/>
        <v>-0.10265089391938602</v>
      </c>
      <c r="Z63" s="5">
        <f t="shared" si="24"/>
        <v>0.39244470171178836</v>
      </c>
      <c r="AA63" s="6">
        <f t="shared" si="25"/>
        <v>0.43342458121041227</v>
      </c>
    </row>
    <row r="64" spans="1:27" x14ac:dyDescent="0.35">
      <c r="O64" s="14">
        <v>0.55000000000000004</v>
      </c>
      <c r="P64" s="5">
        <f t="shared" si="10"/>
        <v>0.44999999999999996</v>
      </c>
      <c r="Q64" s="5">
        <f t="shared" si="17"/>
        <v>0.523895097587596</v>
      </c>
      <c r="R64" s="5">
        <f t="shared" si="18"/>
        <v>0.14402173297975224</v>
      </c>
      <c r="S64" s="5">
        <f t="shared" si="19"/>
        <v>-0.10608875726148817</v>
      </c>
      <c r="T64" s="21">
        <f t="shared" si="20"/>
        <v>0.53404679504810004</v>
      </c>
      <c r="U64" s="25">
        <f t="shared" si="21"/>
        <v>0.51374340012709196</v>
      </c>
      <c r="W64" s="14">
        <v>275</v>
      </c>
      <c r="X64" s="5">
        <f t="shared" si="22"/>
        <v>4.9183885329544602E-3</v>
      </c>
      <c r="Y64" s="5">
        <f t="shared" si="23"/>
        <v>-0.10226027627687055</v>
      </c>
      <c r="Z64" s="5">
        <f t="shared" si="24"/>
        <v>0.39644334114734059</v>
      </c>
      <c r="AA64" s="6">
        <f t="shared" si="25"/>
        <v>0.43053425068118401</v>
      </c>
    </row>
    <row r="65" spans="15:27" x14ac:dyDescent="0.35">
      <c r="O65" s="14">
        <v>0.56000000000000005</v>
      </c>
      <c r="P65" s="5">
        <f t="shared" si="10"/>
        <v>0.43999999999999995</v>
      </c>
      <c r="Q65" s="5">
        <f t="shared" si="17"/>
        <v>0.53050516082320365</v>
      </c>
      <c r="R65" s="5">
        <f t="shared" si="18"/>
        <v>0.14723358156584337</v>
      </c>
      <c r="S65" s="5">
        <f t="shared" si="19"/>
        <v>-0.10270579913537221</v>
      </c>
      <c r="T65" s="21">
        <f t="shared" si="20"/>
        <v>0.54074265331322746</v>
      </c>
      <c r="U65" s="25">
        <f t="shared" si="21"/>
        <v>0.52026766833317983</v>
      </c>
      <c r="W65" s="14">
        <v>280</v>
      </c>
      <c r="X65" s="5">
        <f t="shared" si="22"/>
        <v>9.7993451593689548E-3</v>
      </c>
      <c r="Y65" s="5">
        <f t="shared" si="23"/>
        <v>-0.10109139618544509</v>
      </c>
      <c r="Z65" s="5">
        <f t="shared" si="24"/>
        <v>0.40091789684269036</v>
      </c>
      <c r="AA65" s="6">
        <f t="shared" si="25"/>
        <v>0.42826084583684071</v>
      </c>
    </row>
    <row r="66" spans="15:27" x14ac:dyDescent="0.35">
      <c r="O66" s="14">
        <v>0.56999999999999995</v>
      </c>
      <c r="P66" s="5">
        <f t="shared" si="10"/>
        <v>0.43000000000000005</v>
      </c>
      <c r="Q66" s="5">
        <f t="shared" si="17"/>
        <v>0.53714834226524844</v>
      </c>
      <c r="R66" s="5">
        <f t="shared" si="18"/>
        <v>0.1503805035980208</v>
      </c>
      <c r="S66" s="5">
        <f t="shared" si="19"/>
        <v>-9.9318728484844465E-2</v>
      </c>
      <c r="T66" s="21">
        <f t="shared" si="20"/>
        <v>0.54748932234696124</v>
      </c>
      <c r="U66" s="25">
        <f t="shared" si="21"/>
        <v>0.52680736218353563</v>
      </c>
      <c r="W66" s="14">
        <v>285</v>
      </c>
      <c r="X66" s="5">
        <f t="shared" si="22"/>
        <v>1.4605722852114313E-2</v>
      </c>
      <c r="Y66" s="5">
        <f t="shared" si="23"/>
        <v>-9.9153149528394435E-2</v>
      </c>
      <c r="Z66" s="5">
        <f t="shared" si="24"/>
        <v>0.40583431472718551</v>
      </c>
      <c r="AA66" s="6">
        <f t="shared" si="25"/>
        <v>0.4266216686609674</v>
      </c>
    </row>
    <row r="67" spans="15:27" x14ac:dyDescent="0.35">
      <c r="O67" s="14">
        <v>0.57999999999999996</v>
      </c>
      <c r="P67" s="5">
        <f t="shared" si="10"/>
        <v>0.42000000000000004</v>
      </c>
      <c r="Q67" s="5">
        <f t="shared" si="17"/>
        <v>0.54383050168636315</v>
      </c>
      <c r="R67" s="5">
        <f t="shared" si="18"/>
        <v>0.15345541923270739</v>
      </c>
      <c r="S67" s="5">
        <f t="shared" si="19"/>
        <v>-9.5931700497474487E-2</v>
      </c>
      <c r="T67" s="21">
        <f t="shared" si="20"/>
        <v>0.55429123035793193</v>
      </c>
      <c r="U67" s="25">
        <f t="shared" si="21"/>
        <v>0.53336977301479438</v>
      </c>
      <c r="W67" s="14">
        <v>290</v>
      </c>
      <c r="X67" s="5">
        <f t="shared" si="22"/>
        <v>1.9300942174778405E-2</v>
      </c>
      <c r="Y67" s="5">
        <f t="shared" si="23"/>
        <v>-9.6460287533124134E-2</v>
      </c>
      <c r="Z67" s="5">
        <f t="shared" si="24"/>
        <v>0.41115517789211076</v>
      </c>
      <c r="AA67" s="6">
        <f t="shared" si="25"/>
        <v>0.42562919428163459</v>
      </c>
    </row>
    <row r="68" spans="15:27" x14ac:dyDescent="0.35">
      <c r="O68" s="14">
        <v>0.59</v>
      </c>
      <c r="P68" s="5">
        <f t="shared" si="10"/>
        <v>0.41000000000000003</v>
      </c>
      <c r="Q68" s="5">
        <f t="shared" si="17"/>
        <v>0.55055762806396791</v>
      </c>
      <c r="R68" s="5">
        <f t="shared" si="18"/>
        <v>0.15645088967093274</v>
      </c>
      <c r="S68" s="5">
        <f t="shared" si="19"/>
        <v>-9.2548737277553028E-2</v>
      </c>
      <c r="T68" s="21">
        <f t="shared" si="20"/>
        <v>0.56115276359740329</v>
      </c>
      <c r="U68" s="25">
        <f t="shared" si="21"/>
        <v>0.53996249253053252</v>
      </c>
      <c r="W68" s="14">
        <v>295</v>
      </c>
      <c r="X68" s="5">
        <f t="shared" si="22"/>
        <v>2.3849269673265006E-2</v>
      </c>
      <c r="Y68" s="5">
        <f t="shared" si="23"/>
        <v>-9.3033304505412653E-2</v>
      </c>
      <c r="Z68" s="5">
        <f t="shared" si="24"/>
        <v>0.41683999135595595</v>
      </c>
      <c r="AA68" s="6">
        <f t="shared" si="25"/>
        <v>0.42529097602814148</v>
      </c>
    </row>
    <row r="69" spans="15:27" x14ac:dyDescent="0.35">
      <c r="O69" s="14">
        <v>0.6</v>
      </c>
      <c r="P69" s="5">
        <f t="shared" si="10"/>
        <v>0.4</v>
      </c>
      <c r="Q69" s="5">
        <f t="shared" si="17"/>
        <v>0.55733585837846711</v>
      </c>
      <c r="R69" s="5">
        <f t="shared" si="18"/>
        <v>0.15935909098375184</v>
      </c>
      <c r="S69" s="5">
        <f t="shared" si="19"/>
        <v>-8.9173737340554726E-2</v>
      </c>
      <c r="T69" s="21">
        <f t="shared" si="20"/>
        <v>0.56807831747498405</v>
      </c>
      <c r="U69" s="25">
        <f t="shared" si="21"/>
        <v>0.54659339928195017</v>
      </c>
      <c r="W69" s="14">
        <v>300</v>
      </c>
      <c r="X69" s="5">
        <f t="shared" si="22"/>
        <v>2.8216089828955258E-2</v>
      </c>
      <c r="Y69" s="5">
        <f t="shared" si="23"/>
        <v>-8.8898281855369854E-2</v>
      </c>
      <c r="Z69" s="5">
        <f t="shared" si="24"/>
        <v>0.42284549025567703</v>
      </c>
      <c r="AA69" s="6">
        <f t="shared" si="25"/>
        <v>0.42560958794561887</v>
      </c>
    </row>
    <row r="70" spans="15:27" x14ac:dyDescent="0.35">
      <c r="O70" s="14">
        <v>0.61</v>
      </c>
      <c r="P70" s="5">
        <f t="shared" si="10"/>
        <v>0.39</v>
      </c>
      <c r="Q70" s="5">
        <f t="shared" si="17"/>
        <v>0.56417149738079697</v>
      </c>
      <c r="R70" s="5">
        <f t="shared" si="18"/>
        <v>0.16217178582460548</v>
      </c>
      <c r="S70" s="5">
        <f t="shared" si="19"/>
        <v>-8.5810484751619218E-2</v>
      </c>
      <c r="T70" s="21">
        <f t="shared" si="20"/>
        <v>0.57507234672932561</v>
      </c>
      <c r="U70" s="25">
        <f t="shared" si="21"/>
        <v>0.55327064803226833</v>
      </c>
      <c r="W70" s="14">
        <v>305</v>
      </c>
      <c r="X70" s="5">
        <f t="shared" si="22"/>
        <v>3.2368168503706302E-2</v>
      </c>
      <c r="Y70" s="5">
        <f t="shared" si="23"/>
        <v>-8.4086689602157497E-2</v>
      </c>
      <c r="Z70" s="5">
        <f t="shared" si="24"/>
        <v>0.42912596911842771</v>
      </c>
      <c r="AA70" s="6">
        <f t="shared" si="25"/>
        <v>0.42658260520499164</v>
      </c>
    </row>
    <row r="71" spans="15:27" x14ac:dyDescent="0.35">
      <c r="O71" s="14">
        <v>0.62</v>
      </c>
      <c r="P71" s="5">
        <f t="shared" si="10"/>
        <v>0.38</v>
      </c>
      <c r="Q71" s="5">
        <f t="shared" si="17"/>
        <v>0.57107103846918961</v>
      </c>
      <c r="R71" s="5">
        <f t="shared" si="18"/>
        <v>0.16488029281244349</v>
      </c>
      <c r="S71" s="5">
        <f t="shared" si="19"/>
        <v>-8.246265795495096E-2</v>
      </c>
      <c r="T71" s="21">
        <f t="shared" si="20"/>
        <v>0.58213941353158616</v>
      </c>
      <c r="U71" s="25">
        <f t="shared" si="21"/>
        <v>0.56000266340679306</v>
      </c>
      <c r="W71" s="14">
        <v>310</v>
      </c>
      <c r="X71" s="5">
        <f t="shared" si="22"/>
        <v>3.6273905871709637E-2</v>
      </c>
      <c r="Y71" s="5">
        <f t="shared" si="23"/>
        <v>-7.8635146868141367E-2</v>
      </c>
      <c r="Z71" s="5">
        <f t="shared" si="24"/>
        <v>0.43563362970780567</v>
      </c>
      <c r="AA71" s="6">
        <f t="shared" si="25"/>
        <v>0.42820262255739211</v>
      </c>
    </row>
    <row r="72" spans="15:27" x14ac:dyDescent="0.35">
      <c r="O72" s="14">
        <v>0.63</v>
      </c>
      <c r="P72" s="5">
        <f t="shared" si="10"/>
        <v>0.37</v>
      </c>
      <c r="Q72" s="5">
        <f t="shared" si="17"/>
        <v>0.57804118582761899</v>
      </c>
      <c r="R72" s="5">
        <f t="shared" si="18"/>
        <v>0.16747545334501809</v>
      </c>
      <c r="S72" s="5">
        <f t="shared" si="19"/>
        <v>-7.9133838339801019E-2</v>
      </c>
      <c r="T72" s="21">
        <f t="shared" si="20"/>
        <v>0.58928423286419573</v>
      </c>
      <c r="U72" s="25">
        <f t="shared" si="21"/>
        <v>0.56679813879104224</v>
      </c>
      <c r="W72" s="14">
        <v>315</v>
      </c>
      <c r="X72" s="5">
        <f t="shared" si="22"/>
        <v>3.9903576913246051E-2</v>
      </c>
      <c r="Y72" s="5">
        <f t="shared" si="23"/>
        <v>-7.2585143185258813E-2</v>
      </c>
      <c r="Z72" s="5">
        <f t="shared" si="24"/>
        <v>0.44231894479729283</v>
      </c>
      <c r="AA72" s="6">
        <f t="shared" si="25"/>
        <v>0.4304573106925752</v>
      </c>
    </row>
    <row r="73" spans="15:27" x14ac:dyDescent="0.35">
      <c r="O73" s="14">
        <v>0.64</v>
      </c>
      <c r="P73" s="5">
        <f t="shared" si="10"/>
        <v>0.36</v>
      </c>
      <c r="Q73" s="5">
        <f t="shared" ref="Q73:Q109" si="26">($B$2*$O73^2+$O73*$P73)/($B$2*$O73^2+2*$O73*$P73+$B$3*$P73^2)</f>
        <v>0.58508887799298137</v>
      </c>
      <c r="R73" s="5">
        <f t="shared" ref="R73:R109" si="27">P73*O73^2*($B$3*P73+O73)/($B$2*O73^2+2*O73*P73+$B$3*P73^2)</f>
        <v>0.16994759557407485</v>
      </c>
      <c r="S73" s="5">
        <f t="shared" ref="S73:S109" si="28">-O73*P73^2*($B$2*O73+P73)/($B$2*O73^2+2*O73*P73+$B$3*P73^2)</f>
        <v>-7.58275185878904E-2</v>
      </c>
      <c r="T73" s="21">
        <f t="shared" ref="T73" si="29">Q73+SQRT(2*$G$6*($D$2^2*R73^2+2*$D$5*R73*S73+$D$3^2*S73^2))</f>
        <v>0.59651171494636535</v>
      </c>
      <c r="U73" s="25">
        <f t="shared" si="21"/>
        <v>0.5736660410395974</v>
      </c>
      <c r="W73" s="14">
        <v>320</v>
      </c>
      <c r="X73" s="5">
        <f t="shared" ref="X73:X81" si="30">COS(W73*PI()/180)/SQRT($Y$3)</f>
        <v>4.3229557640034159E-2</v>
      </c>
      <c r="Y73" s="5">
        <f t="shared" ref="Y73:Y81" si="31">SIN(W73*PI()/180)/SQRT($Z$4)</f>
        <v>-6.5982722734628685E-2</v>
      </c>
      <c r="Z73" s="5">
        <f t="shared" ref="Z73:Z81" si="32">$B$2+X73*COS(-$W$3)+Y73*SIN(-$W$3)</f>
        <v>0.44913103510235464</v>
      </c>
      <c r="AA73" s="6">
        <f t="shared" ref="AA73:AA81" si="33">$B$3-X73*SIN(-$W$3)+Y73*COS(-$W$3)</f>
        <v>0.43332951007241433</v>
      </c>
    </row>
    <row r="74" spans="15:27" x14ac:dyDescent="0.35">
      <c r="O74" s="14">
        <v>0.65</v>
      </c>
      <c r="P74" s="5">
        <f t="shared" ref="P74:P109" si="34">1-O74</f>
        <v>0.35</v>
      </c>
      <c r="Q74" s="5">
        <f t="shared" si="26"/>
        <v>0.59222131303487791</v>
      </c>
      <c r="R74" s="5">
        <f t="shared" si="27"/>
        <v>0.1722864952427641</v>
      </c>
      <c r="S74" s="5">
        <f t="shared" si="28"/>
        <v>-7.2547110846772539E-2</v>
      </c>
      <c r="T74" s="21">
        <f t="shared" ref="T74:T108" si="35">Q74+SQRT(2*$G$6*($D$2^2*R74^2+2*$D$5*R74*S74+$D$3^2*S74^2))</f>
        <v>0.60382700483434604</v>
      </c>
      <c r="U74" s="25">
        <f t="shared" ref="U74:U108" si="36">Q74-SQRT(2*$G$6*($D$2^2*R74^2+2*$D$5*R74*S74+$D$3^2*S74^2))</f>
        <v>0.58061562123540977</v>
      </c>
      <c r="W74" s="14">
        <v>325</v>
      </c>
      <c r="X74" s="5">
        <f t="shared" si="30"/>
        <v>4.6226535330461033E-2</v>
      </c>
      <c r="Y74" s="5">
        <f t="shared" si="31"/>
        <v>-5.8878133922530745E-2</v>
      </c>
      <c r="Z74" s="5">
        <f t="shared" si="32"/>
        <v>0.45601805650251692</v>
      </c>
      <c r="AA74" s="6">
        <f t="shared" si="33"/>
        <v>0.43679736152534754</v>
      </c>
    </row>
    <row r="75" spans="15:27" x14ac:dyDescent="0.35">
      <c r="O75" s="14">
        <v>0.66</v>
      </c>
      <c r="P75" s="5">
        <f t="shared" si="34"/>
        <v>0.33999999999999997</v>
      </c>
      <c r="Q75" s="5">
        <f t="shared" si="26"/>
        <v>0.59944597555122159</v>
      </c>
      <c r="R75" s="5">
        <f t="shared" si="27"/>
        <v>0.17448133304988794</v>
      </c>
      <c r="S75" s="5">
        <f t="shared" si="28"/>
        <v>-6.9295954773721205E-2</v>
      </c>
      <c r="T75" s="21">
        <f t="shared" si="35"/>
        <v>0.61123551959370348</v>
      </c>
      <c r="U75" s="25">
        <f t="shared" si="36"/>
        <v>0.5876564315087397</v>
      </c>
      <c r="W75" s="14">
        <v>330</v>
      </c>
      <c r="X75" s="5">
        <f t="shared" si="30"/>
        <v>4.8871701174677915E-2</v>
      </c>
      <c r="Y75" s="5">
        <f t="shared" si="31"/>
        <v>-5.1325446959693058E-2</v>
      </c>
      <c r="Z75" s="5">
        <f t="shared" si="32"/>
        <v>0.46292759460642718</v>
      </c>
      <c r="AA75" s="6">
        <f t="shared" si="33"/>
        <v>0.44083447260787195</v>
      </c>
    </row>
    <row r="76" spans="15:27" x14ac:dyDescent="0.35">
      <c r="O76" s="14">
        <v>0.67</v>
      </c>
      <c r="P76" s="5">
        <f t="shared" si="34"/>
        <v>0.32999999999999996</v>
      </c>
      <c r="Q76" s="5">
        <f t="shared" si="26"/>
        <v>0.60677066570516558</v>
      </c>
      <c r="R76" s="5">
        <f t="shared" si="27"/>
        <v>0.17652064816495117</v>
      </c>
      <c r="S76" s="5">
        <f t="shared" si="28"/>
        <v>-6.6077325495292522E-2</v>
      </c>
      <c r="T76" s="21">
        <f t="shared" si="35"/>
        <v>0.61874298362449121</v>
      </c>
      <c r="U76" s="25">
        <f t="shared" si="36"/>
        <v>0.59479834778583995</v>
      </c>
      <c r="W76" s="14">
        <v>335</v>
      </c>
      <c r="X76" s="5">
        <f t="shared" si="30"/>
        <v>5.1144923863415508E-2</v>
      </c>
      <c r="Y76" s="5">
        <f t="shared" si="31"/>
        <v>-4.338214235433991E-2</v>
      </c>
      <c r="Z76" s="5">
        <f t="shared" si="32"/>
        <v>0.46980706365702157</v>
      </c>
      <c r="AA76" s="6">
        <f t="shared" si="33"/>
        <v>0.44541011846697531</v>
      </c>
    </row>
    <row r="77" spans="15:27" x14ac:dyDescent="0.35">
      <c r="O77" s="14">
        <v>0.68</v>
      </c>
      <c r="P77" s="5">
        <f t="shared" si="34"/>
        <v>0.31999999999999995</v>
      </c>
      <c r="Q77" s="5">
        <f t="shared" si="26"/>
        <v>0.61420353055444721</v>
      </c>
      <c r="R77" s="5">
        <f t="shared" si="27"/>
        <v>0.17839228747162372</v>
      </c>
      <c r="S77" s="5">
        <f t="shared" si="28"/>
        <v>-6.2894441528775366E-2</v>
      </c>
      <c r="T77" s="21">
        <f t="shared" si="35"/>
        <v>0.6263554628303456</v>
      </c>
      <c r="U77" s="25">
        <f t="shared" si="36"/>
        <v>0.60205159827854882</v>
      </c>
      <c r="W77" s="14">
        <v>340</v>
      </c>
      <c r="X77" s="5">
        <f t="shared" si="30"/>
        <v>5.3028902799403151E-2</v>
      </c>
      <c r="Y77" s="5">
        <f t="shared" si="31"/>
        <v>-3.5108673450816412E-2</v>
      </c>
      <c r="Z77" s="5">
        <f t="shared" si="32"/>
        <v>0.4766041067408881</v>
      </c>
      <c r="AA77" s="6">
        <f t="shared" si="33"/>
        <v>0.45048947567481934</v>
      </c>
    </row>
    <row r="78" spans="15:27" x14ac:dyDescent="0.35">
      <c r="O78" s="14">
        <v>0.69</v>
      </c>
      <c r="P78" s="5">
        <f t="shared" si="34"/>
        <v>0.31000000000000005</v>
      </c>
      <c r="Q78" s="5">
        <f t="shared" si="26"/>
        <v>0.62175309795368128</v>
      </c>
      <c r="R78" s="5">
        <f t="shared" si="27"/>
        <v>0.1800833500642523</v>
      </c>
      <c r="S78" s="5">
        <f t="shared" si="28"/>
        <v>-5.9750472713348803E-2</v>
      </c>
      <c r="T78" s="21">
        <f t="shared" si="35"/>
        <v>0.63407939837631755</v>
      </c>
      <c r="U78" s="25">
        <f t="shared" si="36"/>
        <v>0.60942679753104501</v>
      </c>
      <c r="W78" s="14">
        <v>345</v>
      </c>
      <c r="X78" s="5">
        <f t="shared" si="30"/>
        <v>5.4509299765360356E-2</v>
      </c>
      <c r="Y78" s="5">
        <f t="shared" si="31"/>
        <v>-2.6568006343135636E-2</v>
      </c>
      <c r="Z78" s="5">
        <f t="shared" si="32"/>
        <v>0.48326699425599162</v>
      </c>
      <c r="AA78" s="6">
        <f t="shared" si="33"/>
        <v>0.45603388725605254</v>
      </c>
    </row>
    <row r="79" spans="15:27" x14ac:dyDescent="0.35">
      <c r="O79" s="14">
        <v>0.7</v>
      </c>
      <c r="P79" s="5">
        <f t="shared" si="34"/>
        <v>0.30000000000000004</v>
      </c>
      <c r="Q79" s="5">
        <f t="shared" si="26"/>
        <v>0.62942831334402305</v>
      </c>
      <c r="R79" s="5">
        <f t="shared" si="27"/>
        <v>0.18158012646142871</v>
      </c>
      <c r="S79" s="5">
        <f t="shared" si="28"/>
        <v>-5.6648548200962087E-2</v>
      </c>
      <c r="T79" s="21">
        <f t="shared" si="35"/>
        <v>0.6419216407955779</v>
      </c>
      <c r="U79" s="25">
        <f t="shared" si="36"/>
        <v>0.6169349858924682</v>
      </c>
      <c r="W79" s="14">
        <v>350</v>
      </c>
      <c r="X79" s="5">
        <f t="shared" si="30"/>
        <v>5.5574848046488066E-2</v>
      </c>
      <c r="Y79" s="5">
        <f t="shared" si="31"/>
        <v>-1.782514066498286E-2</v>
      </c>
      <c r="Z79" s="5">
        <f t="shared" si="32"/>
        <v>0.4897450176051808</v>
      </c>
      <c r="AA79" s="6">
        <f t="shared" si="33"/>
        <v>0.46200115689073451</v>
      </c>
    </row>
    <row r="80" spans="15:27" x14ac:dyDescent="0.35">
      <c r="O80" s="14">
        <v>0.71</v>
      </c>
      <c r="P80" s="5">
        <f t="shared" si="34"/>
        <v>0.29000000000000004</v>
      </c>
      <c r="Q80" s="5">
        <f t="shared" si="26"/>
        <v>0.63723857978361842</v>
      </c>
      <c r="R80" s="5">
        <f t="shared" si="27"/>
        <v>0.18286803193107792</v>
      </c>
      <c r="S80" s="5">
        <f t="shared" si="28"/>
        <v>-5.3591764559802323E-2</v>
      </c>
      <c r="T80" s="21">
        <f t="shared" si="35"/>
        <v>0.64988948519806145</v>
      </c>
      <c r="U80" s="25">
        <f t="shared" si="36"/>
        <v>0.62458767436917539</v>
      </c>
      <c r="W80" s="14">
        <v>355</v>
      </c>
      <c r="X80" s="5">
        <f t="shared" si="30"/>
        <v>5.62174381769713E-2</v>
      </c>
      <c r="Y80" s="5">
        <f t="shared" si="31"/>
        <v>-8.9466149032551723E-3</v>
      </c>
      <c r="Z80" s="5">
        <f t="shared" si="32"/>
        <v>0.49598887511923079</v>
      </c>
      <c r="AA80" s="6">
        <f t="shared" si="33"/>
        <v>0.46834587005380951</v>
      </c>
    </row>
    <row r="81" spans="15:27" ht="15" thickBot="1" x14ac:dyDescent="0.4">
      <c r="O81" s="14">
        <v>0.72</v>
      </c>
      <c r="P81" s="5">
        <f t="shared" si="34"/>
        <v>0.28000000000000003</v>
      </c>
      <c r="Q81" s="5">
        <f t="shared" si="26"/>
        <v>0.64519380161727014</v>
      </c>
      <c r="R81" s="5">
        <f t="shared" si="27"/>
        <v>0.18393153324160716</v>
      </c>
      <c r="S81" s="5">
        <f t="shared" si="28"/>
        <v>-5.058319404679399E-2</v>
      </c>
      <c r="T81" s="21">
        <f t="shared" si="35"/>
        <v>0.65799070831784545</v>
      </c>
      <c r="U81" s="25">
        <f t="shared" si="36"/>
        <v>0.63239689491669482</v>
      </c>
      <c r="W81" s="18">
        <v>360</v>
      </c>
      <c r="X81" s="7">
        <f t="shared" si="30"/>
        <v>5.6432179657910503E-2</v>
      </c>
      <c r="Y81" s="7">
        <f t="shared" si="31"/>
        <v>-2.5152516816064888E-17</v>
      </c>
      <c r="Z81" s="7">
        <f t="shared" si="32"/>
        <v>0.50195104727231554</v>
      </c>
      <c r="AA81" s="8">
        <f t="shared" si="33"/>
        <v>0.47501973964706384</v>
      </c>
    </row>
    <row r="82" spans="15:27" x14ac:dyDescent="0.35">
      <c r="O82" s="14">
        <v>0.73</v>
      </c>
      <c r="P82" s="5">
        <f t="shared" si="34"/>
        <v>0.27</v>
      </c>
      <c r="Q82" s="5">
        <f t="shared" si="26"/>
        <v>0.6533044322356818</v>
      </c>
      <c r="R82" s="5">
        <f t="shared" si="27"/>
        <v>0.18475406806160513</v>
      </c>
      <c r="S82" s="5">
        <f t="shared" si="28"/>
        <v>-4.7625893109981214E-2</v>
      </c>
      <c r="T82" s="21">
        <f t="shared" si="35"/>
        <v>0.66623360812049781</v>
      </c>
      <c r="U82" s="25">
        <f t="shared" si="36"/>
        <v>0.64037525635086578</v>
      </c>
    </row>
    <row r="83" spans="15:27" x14ac:dyDescent="0.35">
      <c r="O83" s="14">
        <v>0.74</v>
      </c>
      <c r="P83" s="5">
        <f t="shared" si="34"/>
        <v>0.26</v>
      </c>
      <c r="Q83" s="5">
        <f t="shared" si="26"/>
        <v>0.66158152643475299</v>
      </c>
      <c r="R83" s="5">
        <f t="shared" si="27"/>
        <v>0.18531795612432925</v>
      </c>
      <c r="S83" s="5">
        <f t="shared" si="28"/>
        <v>-4.4722911186989303E-2</v>
      </c>
      <c r="T83" s="21">
        <f t="shared" si="35"/>
        <v>0.67462704668397522</v>
      </c>
      <c r="U83" s="25">
        <f t="shared" si="36"/>
        <v>0.64853600618553076</v>
      </c>
    </row>
    <row r="84" spans="15:27" x14ac:dyDescent="0.35">
      <c r="O84" s="14">
        <v>0.75</v>
      </c>
      <c r="P84" s="5">
        <f t="shared" si="34"/>
        <v>0.25</v>
      </c>
      <c r="Q84" s="5">
        <f t="shared" si="26"/>
        <v>0.67003679795503113</v>
      </c>
      <c r="R84" s="5">
        <f t="shared" si="27"/>
        <v>0.18560430115029505</v>
      </c>
      <c r="S84" s="5">
        <f t="shared" si="28"/>
        <v>-4.1877299872189445E-2</v>
      </c>
      <c r="T84" s="21">
        <f t="shared" si="35"/>
        <v>0.68318049707176942</v>
      </c>
      <c r="U84" s="25">
        <f t="shared" si="36"/>
        <v>0.65689309883829283</v>
      </c>
    </row>
    <row r="85" spans="15:27" x14ac:dyDescent="0.35">
      <c r="O85" s="14">
        <v>0.76</v>
      </c>
      <c r="P85" s="5">
        <f t="shared" si="34"/>
        <v>0.24</v>
      </c>
      <c r="Q85" s="5">
        <f t="shared" si="26"/>
        <v>0.6786826828623066</v>
      </c>
      <c r="R85" s="5">
        <f t="shared" si="27"/>
        <v>0.18559288237873167</v>
      </c>
      <c r="S85" s="5">
        <f t="shared" si="28"/>
        <v>-3.909212253286886E-2</v>
      </c>
      <c r="T85" s="21">
        <f t="shared" si="35"/>
        <v>0.69190409493825733</v>
      </c>
      <c r="U85" s="25">
        <f t="shared" si="36"/>
        <v>0.66546127078635586</v>
      </c>
    </row>
    <row r="86" spans="15:27" x14ac:dyDescent="0.35">
      <c r="O86" s="14">
        <v>0.77</v>
      </c>
      <c r="P86" s="5">
        <f t="shared" si="34"/>
        <v>0.22999999999999998</v>
      </c>
      <c r="Q86" s="5">
        <f t="shared" si="26"/>
        <v>0.68753240952445127</v>
      </c>
      <c r="R86" s="5">
        <f t="shared" si="27"/>
        <v>0.18526203439295277</v>
      </c>
      <c r="S86" s="5">
        <f t="shared" si="28"/>
        <v>-3.6370464463843469E-2</v>
      </c>
      <c r="T86" s="21">
        <f t="shared" si="35"/>
        <v>0.70080869564599224</v>
      </c>
      <c r="U86" s="25">
        <f t="shared" si="36"/>
        <v>0.6742561234029103</v>
      </c>
    </row>
    <row r="87" spans="15:27" x14ac:dyDescent="0.35">
      <c r="O87" s="14">
        <v>0.78</v>
      </c>
      <c r="P87" s="5">
        <f t="shared" si="34"/>
        <v>0.21999999999999997</v>
      </c>
      <c r="Q87" s="5">
        <f t="shared" si="26"/>
        <v>0.69660007604938545</v>
      </c>
      <c r="R87" s="5">
        <f t="shared" si="27"/>
        <v>0.18458851373155399</v>
      </c>
      <c r="S87" s="5">
        <f t="shared" si="28"/>
        <v>-3.3715443680790248E-2</v>
      </c>
      <c r="T87" s="21">
        <f t="shared" si="35"/>
        <v>0.7099059377349104</v>
      </c>
      <c r="U87" s="25">
        <f t="shared" si="36"/>
        <v>0.68329421436386051</v>
      </c>
    </row>
    <row r="88" spans="15:27" x14ac:dyDescent="0.35">
      <c r="O88" s="14">
        <v>0.79</v>
      </c>
      <c r="P88" s="5">
        <f t="shared" si="34"/>
        <v>0.20999999999999996</v>
      </c>
      <c r="Q88" s="5">
        <f t="shared" si="26"/>
        <v>0.70590073617743965</v>
      </c>
      <c r="R88" s="5">
        <f t="shared" si="27"/>
        <v>0.18354735055165997</v>
      </c>
      <c r="S88" s="5">
        <f t="shared" si="28"/>
        <v>-3.1130222465425076E-2</v>
      </c>
      <c r="T88" s="21">
        <f t="shared" si="35"/>
        <v>0.71920831366606697</v>
      </c>
      <c r="U88" s="25">
        <f t="shared" si="36"/>
        <v>0.69259315868881233</v>
      </c>
    </row>
    <row r="89" spans="15:27" x14ac:dyDescent="0.35">
      <c r="O89" s="14">
        <v>0.8</v>
      </c>
      <c r="P89" s="5">
        <f t="shared" si="34"/>
        <v>0.19999999999999996</v>
      </c>
      <c r="Q89" s="5">
        <f t="shared" si="26"/>
        <v>0.71545049477188938</v>
      </c>
      <c r="R89" s="5">
        <f t="shared" si="27"/>
        <v>0.18211168334599084</v>
      </c>
      <c r="S89" s="5">
        <f t="shared" si="28"/>
        <v>-2.8618019790875558E-2</v>
      </c>
      <c r="T89" s="21">
        <f t="shared" si="35"/>
        <v>0.72872924886976753</v>
      </c>
      <c r="U89" s="25">
        <f t="shared" si="36"/>
        <v>0.70217174067401122</v>
      </c>
    </row>
    <row r="90" spans="15:27" x14ac:dyDescent="0.35">
      <c r="O90" s="14">
        <v>0.81</v>
      </c>
      <c r="P90" s="5">
        <f t="shared" si="34"/>
        <v>0.18999999999999995</v>
      </c>
      <c r="Q90" s="5">
        <f t="shared" si="26"/>
        <v>0.72526661422837013</v>
      </c>
      <c r="R90" s="5">
        <f t="shared" si="27"/>
        <v>0.1802525744047665</v>
      </c>
      <c r="S90" s="5">
        <f t="shared" si="28"/>
        <v>-2.6182124773644143E-2</v>
      </c>
      <c r="T90" s="21">
        <f t="shared" si="35"/>
        <v>0.73848319026263531</v>
      </c>
      <c r="U90" s="25">
        <f t="shared" si="36"/>
        <v>0.71205003819410495</v>
      </c>
    </row>
    <row r="91" spans="15:27" x14ac:dyDescent="0.35">
      <c r="O91" s="14">
        <v>0.82</v>
      </c>
      <c r="P91" s="5">
        <f t="shared" si="34"/>
        <v>0.18000000000000005</v>
      </c>
      <c r="Q91" s="5">
        <f t="shared" si="26"/>
        <v>0.735367633332491</v>
      </c>
      <c r="R91" s="5">
        <f t="shared" si="27"/>
        <v>0.177938803347233</v>
      </c>
      <c r="S91" s="5">
        <f t="shared" si="28"/>
        <v>-2.3825911319972724E-2</v>
      </c>
      <c r="T91" s="21">
        <f t="shared" si="35"/>
        <v>0.74848570556392569</v>
      </c>
      <c r="U91" s="25">
        <f t="shared" si="36"/>
        <v>0.72224956110105631</v>
      </c>
    </row>
    <row r="92" spans="15:27" x14ac:dyDescent="0.35">
      <c r="O92" s="14">
        <v>0.83</v>
      </c>
      <c r="P92" s="5">
        <f t="shared" si="34"/>
        <v>0.17000000000000004</v>
      </c>
      <c r="Q92" s="5">
        <f t="shared" si="26"/>
        <v>0.74577350034162404</v>
      </c>
      <c r="R92" s="5">
        <f t="shared" si="27"/>
        <v>0.17513663561465517</v>
      </c>
      <c r="S92" s="5">
        <f t="shared" si="28"/>
        <v>-2.1552854159872941E-2</v>
      </c>
      <c r="T92" s="21">
        <f t="shared" si="35"/>
        <v>0.75875359494295491</v>
      </c>
      <c r="U92" s="25">
        <f t="shared" si="36"/>
        <v>0.73279340574029317</v>
      </c>
    </row>
    <row r="93" spans="15:27" x14ac:dyDescent="0.35">
      <c r="O93" s="14">
        <v>0.84</v>
      </c>
      <c r="P93" s="5">
        <f t="shared" si="34"/>
        <v>0.16000000000000003</v>
      </c>
      <c r="Q93" s="5">
        <f t="shared" si="26"/>
        <v>0.7565057223594196</v>
      </c>
      <c r="R93" s="5">
        <f t="shared" si="27"/>
        <v>0.17180956230319352</v>
      </c>
      <c r="S93" s="5">
        <f t="shared" si="28"/>
        <v>-1.9366546492401149E-2</v>
      </c>
      <c r="T93" s="21">
        <f t="shared" si="35"/>
        <v>0.76930501677291929</v>
      </c>
      <c r="U93" s="25">
        <f t="shared" si="36"/>
        <v>0.7437064279459199</v>
      </c>
    </row>
    <row r="94" spans="15:27" x14ac:dyDescent="0.35">
      <c r="O94" s="14">
        <v>0.85</v>
      </c>
      <c r="P94" s="5">
        <f t="shared" si="34"/>
        <v>0.15000000000000002</v>
      </c>
      <c r="Q94" s="5">
        <f t="shared" si="26"/>
        <v>0.76758753341978969</v>
      </c>
      <c r="R94" s="5">
        <f t="shared" si="27"/>
        <v>0.16791800710420182</v>
      </c>
      <c r="S94" s="5">
        <f t="shared" si="28"/>
        <v>-1.7270719501945274E-2</v>
      </c>
      <c r="T94" s="21">
        <f t="shared" si="35"/>
        <v>0.78015962955941198</v>
      </c>
      <c r="U94" s="25">
        <f t="shared" si="36"/>
        <v>0.7550154372801674</v>
      </c>
    </row>
    <row r="95" spans="15:27" x14ac:dyDescent="0.35">
      <c r="O95" s="14">
        <v>0.86</v>
      </c>
      <c r="P95" s="5">
        <f t="shared" si="34"/>
        <v>0.14000000000000001</v>
      </c>
      <c r="Q95" s="5">
        <f t="shared" si="26"/>
        <v>0.77904408411283022</v>
      </c>
      <c r="R95" s="5">
        <f t="shared" si="27"/>
        <v>0.1634189953901507</v>
      </c>
      <c r="S95" s="5">
        <f t="shared" si="28"/>
        <v>-1.5269264048611474E-2</v>
      </c>
      <c r="T95" s="21">
        <f t="shared" si="35"/>
        <v>0.79133875246432761</v>
      </c>
      <c r="U95" s="25">
        <f t="shared" si="36"/>
        <v>0.76674941576133282</v>
      </c>
    </row>
    <row r="96" spans="15:27" x14ac:dyDescent="0.35">
      <c r="O96" s="14">
        <v>0.87</v>
      </c>
      <c r="P96" s="5">
        <f t="shared" si="34"/>
        <v>0.13</v>
      </c>
      <c r="Q96" s="5">
        <f t="shared" si="26"/>
        <v>0.79090265608333998</v>
      </c>
      <c r="R96" s="5">
        <f t="shared" si="27"/>
        <v>0.15826577961052007</v>
      </c>
      <c r="S96" s="5">
        <f t="shared" si="28"/>
        <v>-1.3366254887808444E-2</v>
      </c>
      <c r="T96" s="21">
        <f t="shared" si="35"/>
        <v>0.80286554726999315</v>
      </c>
      <c r="U96" s="25">
        <f t="shared" si="36"/>
        <v>0.77893976489668681</v>
      </c>
    </row>
    <row r="97" spans="15:21" x14ac:dyDescent="0.35">
      <c r="O97" s="14">
        <v>0.88</v>
      </c>
      <c r="P97" s="5">
        <f t="shared" si="34"/>
        <v>0.12</v>
      </c>
      <c r="Q97" s="5">
        <f t="shared" si="26"/>
        <v>0.80319290533177257</v>
      </c>
      <c r="R97" s="5">
        <f t="shared" si="27"/>
        <v>0.15240741411107531</v>
      </c>
      <c r="S97" s="5">
        <f t="shared" si="28"/>
        <v>-1.1565977836777524E-2</v>
      </c>
      <c r="T97" s="21">
        <f t="shared" si="35"/>
        <v>0.81476522513985339</v>
      </c>
      <c r="U97" s="25">
        <f t="shared" si="36"/>
        <v>0.79162058552369174</v>
      </c>
    </row>
    <row r="98" spans="15:21" x14ac:dyDescent="0.35">
      <c r="O98" s="14">
        <v>0.89</v>
      </c>
      <c r="P98" s="5">
        <f t="shared" si="34"/>
        <v>0.10999999999999999</v>
      </c>
      <c r="Q98" s="5">
        <f t="shared" si="26"/>
        <v>0.81594713897087845</v>
      </c>
      <c r="R98" s="5">
        <f t="shared" si="27"/>
        <v>0.14578827122116705</v>
      </c>
      <c r="S98" s="5">
        <f t="shared" si="28"/>
        <v>-9.8729603815476286E-3</v>
      </c>
      <c r="T98" s="21">
        <f t="shared" si="35"/>
        <v>0.82706528215053632</v>
      </c>
      <c r="U98" s="25">
        <f t="shared" si="36"/>
        <v>0.80482899579122058</v>
      </c>
    </row>
    <row r="99" spans="15:21" x14ac:dyDescent="0.35">
      <c r="O99" s="14">
        <v>0.9</v>
      </c>
      <c r="P99" s="5">
        <f t="shared" si="34"/>
        <v>9.9999999999999978E-2</v>
      </c>
      <c r="Q99" s="5">
        <f t="shared" si="26"/>
        <v>0.82920063096825292</v>
      </c>
      <c r="R99" s="5">
        <f t="shared" si="27"/>
        <v>0.13834748891571519</v>
      </c>
      <c r="S99" s="5">
        <f t="shared" si="28"/>
        <v>-8.2920063096825272E-3</v>
      </c>
      <c r="T99" s="21">
        <f t="shared" si="35"/>
        <v>0.83979576832053915</v>
      </c>
      <c r="U99" s="25">
        <f t="shared" si="36"/>
        <v>0.81860549361596668</v>
      </c>
    </row>
    <row r="100" spans="15:21" x14ac:dyDescent="0.35">
      <c r="O100" s="14">
        <v>0.91</v>
      </c>
      <c r="P100" s="5">
        <f t="shared" si="34"/>
        <v>8.9999999999999969E-2</v>
      </c>
      <c r="Q100" s="5">
        <f t="shared" si="26"/>
        <v>0.84299198347257498</v>
      </c>
      <c r="R100" s="5">
        <f t="shared" si="27"/>
        <v>0.13001833848636066</v>
      </c>
      <c r="S100" s="5">
        <f t="shared" si="28"/>
        <v>-6.8282350661278525E-3</v>
      </c>
      <c r="T100" s="21">
        <f t="shared" si="35"/>
        <v>0.85298959577470379</v>
      </c>
      <c r="U100" s="25">
        <f t="shared" si="36"/>
        <v>0.83299437117044617</v>
      </c>
    </row>
    <row r="101" spans="15:21" x14ac:dyDescent="0.35">
      <c r="O101" s="14">
        <v>0.92</v>
      </c>
      <c r="P101" s="5">
        <f t="shared" si="34"/>
        <v>7.999999999999996E-2</v>
      </c>
      <c r="Q101" s="5">
        <f t="shared" si="26"/>
        <v>0.85736354162663875</v>
      </c>
      <c r="R101" s="5">
        <f t="shared" si="27"/>
        <v>0.12072749836721294</v>
      </c>
      <c r="S101" s="5">
        <f t="shared" si="28"/>
        <v>-5.4871266664104808E-3</v>
      </c>
      <c r="T101" s="21">
        <f t="shared" si="35"/>
        <v>0.86668289280134936</v>
      </c>
      <c r="U101" s="25">
        <f t="shared" si="36"/>
        <v>0.84804419045192814</v>
      </c>
    </row>
    <row r="102" spans="15:21" x14ac:dyDescent="0.35">
      <c r="O102" s="14">
        <v>0.93</v>
      </c>
      <c r="P102" s="5">
        <f t="shared" si="34"/>
        <v>6.9999999999999951E-2</v>
      </c>
      <c r="Q102" s="5">
        <f t="shared" si="26"/>
        <v>0.87236187137365917</v>
      </c>
      <c r="R102" s="5">
        <f t="shared" si="27"/>
        <v>0.11039421744892204</v>
      </c>
      <c r="S102" s="5">
        <f t="shared" si="28"/>
        <v>-4.2745731697309232E-3</v>
      </c>
      <c r="T102" s="21">
        <f t="shared" si="35"/>
        <v>0.88091541193194434</v>
      </c>
      <c r="U102" s="25">
        <f t="shared" si="36"/>
        <v>0.863808330815374</v>
      </c>
    </row>
    <row r="103" spans="15:21" x14ac:dyDescent="0.35">
      <c r="O103" s="14">
        <v>0.94</v>
      </c>
      <c r="P103" s="5">
        <f t="shared" si="34"/>
        <v>6.0000000000000053E-2</v>
      </c>
      <c r="Q103" s="5">
        <f t="shared" si="26"/>
        <v>0.88803831174237702</v>
      </c>
      <c r="R103" s="5">
        <f t="shared" si="27"/>
        <v>9.8929347744435694E-2</v>
      </c>
      <c r="S103" s="5">
        <f t="shared" si="28"/>
        <v>-3.196937922272563E-3</v>
      </c>
      <c r="T103" s="21">
        <f t="shared" si="35"/>
        <v>0.89573100186792465</v>
      </c>
      <c r="U103" s="25">
        <f t="shared" si="36"/>
        <v>0.88034562161682939</v>
      </c>
    </row>
    <row r="104" spans="15:21" x14ac:dyDescent="0.35">
      <c r="O104" s="14">
        <v>0.95</v>
      </c>
      <c r="P104" s="5">
        <f t="shared" si="34"/>
        <v>5.0000000000000044E-2</v>
      </c>
      <c r="Q104" s="5">
        <f t="shared" si="26"/>
        <v>0.90444961555154701</v>
      </c>
      <c r="R104" s="5">
        <f t="shared" si="27"/>
        <v>8.6234221964728824E-2</v>
      </c>
      <c r="S104" s="5">
        <f t="shared" si="28"/>
        <v>-2.2611240388788712E-3</v>
      </c>
      <c r="T104" s="21">
        <f t="shared" si="35"/>
        <v>0.91117815518155032</v>
      </c>
      <c r="U104" s="25">
        <f t="shared" si="36"/>
        <v>0.89772107592154371</v>
      </c>
    </row>
    <row r="105" spans="15:21" x14ac:dyDescent="0.35">
      <c r="O105" s="14">
        <v>0.96</v>
      </c>
      <c r="P105" s="5">
        <f t="shared" si="34"/>
        <v>4.0000000000000036E-2</v>
      </c>
      <c r="Q105" s="5">
        <f t="shared" si="26"/>
        <v>0.92165869553621549</v>
      </c>
      <c r="R105" s="5">
        <f t="shared" si="27"/>
        <v>7.2199346193823871E-2</v>
      </c>
      <c r="S105" s="5">
        <f t="shared" si="28"/>
        <v>-1.4746539128579473E-3</v>
      </c>
      <c r="T105" s="21">
        <f t="shared" si="35"/>
        <v>0.92731064633945715</v>
      </c>
      <c r="U105" s="25">
        <f t="shared" si="36"/>
        <v>0.91600674473297383</v>
      </c>
    </row>
    <row r="106" spans="15:21" x14ac:dyDescent="0.35">
      <c r="O106" s="14">
        <v>0.97</v>
      </c>
      <c r="P106" s="5">
        <f t="shared" si="34"/>
        <v>3.0000000000000027E-2</v>
      </c>
      <c r="Q106" s="5">
        <f t="shared" si="26"/>
        <v>0.93973549673804446</v>
      </c>
      <c r="R106" s="5">
        <f t="shared" si="27"/>
        <v>5.6702871119173957E-2</v>
      </c>
      <c r="S106" s="5">
        <f t="shared" si="28"/>
        <v>-8.4576194706424148E-4</v>
      </c>
      <c r="T106" s="21">
        <f t="shared" si="35"/>
        <v>0.9441882778853834</v>
      </c>
      <c r="U106" s="25">
        <f t="shared" si="36"/>
        <v>0.93528271559070553</v>
      </c>
    </row>
    <row r="107" spans="15:21" x14ac:dyDescent="0.35">
      <c r="O107" s="14">
        <v>0.98</v>
      </c>
      <c r="P107" s="5">
        <f t="shared" si="34"/>
        <v>2.0000000000000018E-2</v>
      </c>
      <c r="Q107" s="5">
        <f t="shared" si="26"/>
        <v>0.95875802084590511</v>
      </c>
      <c r="R107" s="5">
        <f t="shared" si="27"/>
        <v>3.9608796779592732E-2</v>
      </c>
      <c r="S107" s="5">
        <f t="shared" si="28"/>
        <v>-3.8350320833836272E-4</v>
      </c>
      <c r="T107" s="21">
        <f t="shared" si="35"/>
        <v>0.96187775676599852</v>
      </c>
      <c r="U107" s="25">
        <f t="shared" si="36"/>
        <v>0.95563828492581171</v>
      </c>
    </row>
    <row r="108" spans="15:21" x14ac:dyDescent="0.35">
      <c r="O108" s="14">
        <v>0.99</v>
      </c>
      <c r="P108" s="5">
        <f t="shared" si="34"/>
        <v>1.0000000000000009E-2</v>
      </c>
      <c r="Q108" s="5">
        <f t="shared" si="26"/>
        <v>0.97881353432146856</v>
      </c>
      <c r="R108" s="5">
        <f t="shared" si="27"/>
        <v>2.076485501152868E-2</v>
      </c>
      <c r="S108" s="5">
        <f t="shared" si="28"/>
        <v>-9.7881353432147041E-5</v>
      </c>
      <c r="T108" s="21">
        <f t="shared" si="35"/>
        <v>0.98045372804797659</v>
      </c>
      <c r="U108" s="25">
        <f t="shared" si="36"/>
        <v>0.97717334059496053</v>
      </c>
    </row>
    <row r="109" spans="15:21" ht="15" thickBot="1" x14ac:dyDescent="0.4">
      <c r="O109" s="18">
        <v>1</v>
      </c>
      <c r="P109" s="7">
        <f t="shared" si="34"/>
        <v>0</v>
      </c>
      <c r="Q109" s="7">
        <f t="shared" si="26"/>
        <v>1</v>
      </c>
      <c r="R109" s="7">
        <f t="shared" si="27"/>
        <v>0</v>
      </c>
      <c r="S109" s="7">
        <f t="shared" si="28"/>
        <v>0</v>
      </c>
      <c r="T109" s="23">
        <f>Q109+SQRT(2*$G$6*($D$2^2*R109^2+2*$D$5*R109*S109+$D$3^2*S109^2))</f>
        <v>1</v>
      </c>
      <c r="U109" s="17">
        <f>Q109-SQRT(2*$G$6*($D$2^2*R109^2+2*$D$5*R109*S109+$D$3^2*S109^2))</f>
        <v>1</v>
      </c>
    </row>
  </sheetData>
  <mergeCells count="3">
    <mergeCell ref="O7:U7"/>
    <mergeCell ref="W7:AA7"/>
    <mergeCell ref="J3:N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f1-F1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Harrisson</dc:creator>
  <cp:lastModifiedBy>Simon Harrisson</cp:lastModifiedBy>
  <dcterms:created xsi:type="dcterms:W3CDTF">2020-09-24T10:18:39Z</dcterms:created>
  <dcterms:modified xsi:type="dcterms:W3CDTF">2026-10-02T08:29:20Z</dcterms:modified>
</cp:coreProperties>
</file>